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tabRatio="793" activeTab="3"/>
  </bookViews>
  <sheets>
    <sheet name="Comptes" sheetId="1" r:id="rId1"/>
    <sheet name="Mercury" sheetId="2" r:id="rId2"/>
    <sheet name="C.L.S.Q." sheetId="3" r:id="rId3"/>
    <sheet name="Draghici" sheetId="4" r:id="rId4"/>
    <sheet name="Larochette" sheetId="5" r:id="rId5"/>
    <sheet name="Pallara" sheetId="6" r:id="rId6"/>
    <sheet name="Feuil3" sheetId="7" r:id="rId7"/>
  </sheets>
  <calcPr calcId="125725"/>
</workbook>
</file>

<file path=xl/calcChain.xml><?xml version="1.0" encoding="utf-8"?>
<calcChain xmlns="http://schemas.openxmlformats.org/spreadsheetml/2006/main">
  <c r="G194" i="3"/>
  <c r="G200" i="1"/>
  <c r="G201"/>
  <c r="G209"/>
  <c r="G213"/>
  <c r="G219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F199"/>
  <c r="H199"/>
  <c r="F200"/>
  <c r="F201"/>
  <c r="F202"/>
  <c r="H202"/>
  <c r="F203"/>
  <c r="H203"/>
  <c r="F204"/>
  <c r="H204"/>
  <c r="F205"/>
  <c r="H205"/>
  <c r="F206"/>
  <c r="H206"/>
  <c r="F207"/>
  <c r="H207"/>
  <c r="F208"/>
  <c r="H208"/>
  <c r="F210"/>
  <c r="H210"/>
  <c r="F211"/>
  <c r="H211"/>
  <c r="F212"/>
  <c r="H212"/>
  <c r="F214"/>
  <c r="H214"/>
  <c r="F215"/>
  <c r="H215"/>
  <c r="F216"/>
  <c r="H216"/>
  <c r="F217"/>
  <c r="H217"/>
  <c r="F218"/>
  <c r="H218"/>
  <c r="H219"/>
  <c r="F220"/>
  <c r="H220"/>
  <c r="F221"/>
  <c r="H221"/>
  <c r="H222"/>
  <c r="F224"/>
  <c r="H224"/>
  <c r="F225"/>
  <c r="H225"/>
  <c r="F227"/>
  <c r="H227"/>
  <c r="F228"/>
  <c r="H228"/>
  <c r="F229"/>
  <c r="H229"/>
  <c r="F230"/>
  <c r="H230"/>
  <c r="F231"/>
  <c r="H231"/>
  <c r="F232"/>
  <c r="H232"/>
  <c r="F233"/>
  <c r="H233"/>
  <c r="F234"/>
  <c r="H234"/>
  <c r="F235"/>
  <c r="H235"/>
  <c r="F236"/>
  <c r="H236"/>
  <c r="F237"/>
  <c r="H237"/>
  <c r="F238"/>
  <c r="H238"/>
  <c r="F239"/>
  <c r="H239"/>
  <c r="F240"/>
  <c r="H240"/>
  <c r="F241"/>
  <c r="H241"/>
  <c r="F242"/>
  <c r="H242"/>
  <c r="F243"/>
  <c r="H243"/>
  <c r="F244"/>
  <c r="H244"/>
  <c r="F245"/>
  <c r="H245"/>
  <c r="F246"/>
  <c r="H246"/>
  <c r="F247"/>
  <c r="H247"/>
  <c r="F248"/>
  <c r="H248"/>
  <c r="F249"/>
  <c r="H249"/>
  <c r="A200" i="6" l="1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25"/>
  <c r="B225"/>
  <c r="C225"/>
  <c r="E225"/>
  <c r="A226"/>
  <c r="B226"/>
  <c r="C226"/>
  <c r="A227"/>
  <c r="B227"/>
  <c r="C227"/>
  <c r="E227"/>
  <c r="A228"/>
  <c r="B228"/>
  <c r="C228"/>
  <c r="E228"/>
  <c r="A229"/>
  <c r="B229"/>
  <c r="C229"/>
  <c r="E229"/>
  <c r="A230"/>
  <c r="B230"/>
  <c r="C230"/>
  <c r="E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200" i="5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25"/>
  <c r="B225"/>
  <c r="C225"/>
  <c r="E225"/>
  <c r="A226"/>
  <c r="B226"/>
  <c r="C226"/>
  <c r="A227"/>
  <c r="B227"/>
  <c r="C227"/>
  <c r="E227"/>
  <c r="A228"/>
  <c r="B228"/>
  <c r="C228"/>
  <c r="E228"/>
  <c r="A229"/>
  <c r="B229"/>
  <c r="C229"/>
  <c r="E229"/>
  <c r="A230"/>
  <c r="B230"/>
  <c r="C230"/>
  <c r="E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199" i="4"/>
  <c r="B199"/>
  <c r="C199"/>
  <c r="E199"/>
  <c r="A200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H213" i="1"/>
  <c r="A214" i="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25"/>
  <c r="B225"/>
  <c r="C225"/>
  <c r="E225"/>
  <c r="A226"/>
  <c r="B226"/>
  <c r="C226"/>
  <c r="A227"/>
  <c r="B227"/>
  <c r="C227"/>
  <c r="E227"/>
  <c r="A228"/>
  <c r="B228"/>
  <c r="C228"/>
  <c r="E228"/>
  <c r="A229"/>
  <c r="B229"/>
  <c r="C229"/>
  <c r="E229"/>
  <c r="A230"/>
  <c r="B230"/>
  <c r="C230"/>
  <c r="E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225" i="3"/>
  <c r="B225"/>
  <c r="C225"/>
  <c r="E225"/>
  <c r="A226"/>
  <c r="B226"/>
  <c r="C226"/>
  <c r="A227"/>
  <c r="B227"/>
  <c r="C227"/>
  <c r="E227"/>
  <c r="A228"/>
  <c r="B228"/>
  <c r="C228"/>
  <c r="E228"/>
  <c r="A229"/>
  <c r="B229"/>
  <c r="C229"/>
  <c r="E229"/>
  <c r="A230"/>
  <c r="B230"/>
  <c r="C230"/>
  <c r="E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A200"/>
  <c r="B200"/>
  <c r="C200"/>
  <c r="A201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E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A224"/>
  <c r="B224"/>
  <c r="C224"/>
  <c r="E224"/>
  <c r="A200" i="2"/>
  <c r="B200"/>
  <c r="C200"/>
  <c r="H200" i="1"/>
  <c r="A201" i="2"/>
  <c r="B201"/>
  <c r="C201"/>
  <c r="A202"/>
  <c r="B202"/>
  <c r="C202"/>
  <c r="E202"/>
  <c r="A203"/>
  <c r="B203"/>
  <c r="C203"/>
  <c r="E203"/>
  <c r="A204"/>
  <c r="B204"/>
  <c r="C204"/>
  <c r="E204"/>
  <c r="A205"/>
  <c r="B205"/>
  <c r="C205"/>
  <c r="E205"/>
  <c r="A206"/>
  <c r="B206"/>
  <c r="C206"/>
  <c r="E206"/>
  <c r="A207"/>
  <c r="B207"/>
  <c r="C207"/>
  <c r="E207"/>
  <c r="A208"/>
  <c r="B208"/>
  <c r="C208"/>
  <c r="E208"/>
  <c r="A209"/>
  <c r="B209"/>
  <c r="C209"/>
  <c r="A210"/>
  <c r="B210"/>
  <c r="C210"/>
  <c r="E210"/>
  <c r="A211"/>
  <c r="B211"/>
  <c r="C211"/>
  <c r="E211"/>
  <c r="A212"/>
  <c r="B212"/>
  <c r="C212"/>
  <c r="E212"/>
  <c r="A213"/>
  <c r="B213"/>
  <c r="C213"/>
  <c r="E213"/>
  <c r="A214"/>
  <c r="B214"/>
  <c r="C214"/>
  <c r="E214"/>
  <c r="A215"/>
  <c r="B215"/>
  <c r="C215"/>
  <c r="E215"/>
  <c r="A216"/>
  <c r="B216"/>
  <c r="C216"/>
  <c r="E216"/>
  <c r="A217"/>
  <c r="B217"/>
  <c r="C217"/>
  <c r="E217"/>
  <c r="A218"/>
  <c r="B218"/>
  <c r="C218"/>
  <c r="E218"/>
  <c r="A219"/>
  <c r="B219"/>
  <c r="C219"/>
  <c r="A220"/>
  <c r="B220"/>
  <c r="C220"/>
  <c r="E220"/>
  <c r="A221"/>
  <c r="B221"/>
  <c r="C221"/>
  <c r="E221"/>
  <c r="A222"/>
  <c r="B222"/>
  <c r="C222"/>
  <c r="E222"/>
  <c r="A223"/>
  <c r="B223"/>
  <c r="C223"/>
  <c r="H223" i="1"/>
  <c r="A224" i="2"/>
  <c r="B224"/>
  <c r="C224"/>
  <c r="E224"/>
  <c r="A225"/>
  <c r="B225"/>
  <c r="C225"/>
  <c r="E225"/>
  <c r="A226"/>
  <c r="B226"/>
  <c r="C226"/>
  <c r="H226" i="1"/>
  <c r="A227" i="2"/>
  <c r="B227"/>
  <c r="C227"/>
  <c r="E227"/>
  <c r="A228"/>
  <c r="B228"/>
  <c r="C228"/>
  <c r="E228"/>
  <c r="A229"/>
  <c r="B229"/>
  <c r="C229"/>
  <c r="E229"/>
  <c r="A230"/>
  <c r="B230"/>
  <c r="C230"/>
  <c r="E230"/>
  <c r="A231"/>
  <c r="B231"/>
  <c r="C231"/>
  <c r="E231"/>
  <c r="A232"/>
  <c r="B232"/>
  <c r="C232"/>
  <c r="E232"/>
  <c r="A233"/>
  <c r="B233"/>
  <c r="C233"/>
  <c r="E233"/>
  <c r="A234"/>
  <c r="B234"/>
  <c r="C234"/>
  <c r="E234"/>
  <c r="A235"/>
  <c r="B235"/>
  <c r="C235"/>
  <c r="E235"/>
  <c r="A236"/>
  <c r="B236"/>
  <c r="C236"/>
  <c r="E236"/>
  <c r="A237"/>
  <c r="B237"/>
  <c r="C237"/>
  <c r="E237"/>
  <c r="A238"/>
  <c r="B238"/>
  <c r="C238"/>
  <c r="E238"/>
  <c r="A239"/>
  <c r="B239"/>
  <c r="C239"/>
  <c r="E239"/>
  <c r="A240"/>
  <c r="B240"/>
  <c r="C240"/>
  <c r="E240"/>
  <c r="A241"/>
  <c r="B241"/>
  <c r="C241"/>
  <c r="E241"/>
  <c r="A242"/>
  <c r="B242"/>
  <c r="C242"/>
  <c r="E242"/>
  <c r="A243"/>
  <c r="B243"/>
  <c r="C243"/>
  <c r="E243"/>
  <c r="A244"/>
  <c r="B244"/>
  <c r="C244"/>
  <c r="E244"/>
  <c r="A245"/>
  <c r="B245"/>
  <c r="C245"/>
  <c r="E245"/>
  <c r="A246"/>
  <c r="B246"/>
  <c r="C246"/>
  <c r="E246"/>
  <c r="A247"/>
  <c r="B247"/>
  <c r="C247"/>
  <c r="E247"/>
  <c r="A248"/>
  <c r="B248"/>
  <c r="C248"/>
  <c r="E248"/>
  <c r="B199" i="6"/>
  <c r="A199"/>
  <c r="A198"/>
  <c r="B198"/>
  <c r="B199" i="5"/>
  <c r="A199"/>
  <c r="B199" i="3"/>
  <c r="A199"/>
  <c r="B199" i="2"/>
  <c r="A199"/>
  <c r="E199" i="6"/>
  <c r="E199" i="5"/>
  <c r="E199" i="3"/>
  <c r="E199" i="2"/>
  <c r="C199" i="6"/>
  <c r="C199" i="5"/>
  <c r="B198" i="3"/>
  <c r="C199"/>
  <c r="C199" i="2"/>
  <c r="B193" i="3"/>
  <c r="C193"/>
  <c r="A194" i="6"/>
  <c r="A193"/>
  <c r="C193"/>
  <c r="B193"/>
  <c r="C195" i="5"/>
  <c r="B250"/>
  <c r="D250"/>
  <c r="A195"/>
  <c r="C194"/>
  <c r="B194"/>
  <c r="A194"/>
  <c r="B192"/>
  <c r="A193"/>
  <c r="B193"/>
  <c r="C193"/>
  <c r="B196" i="4"/>
  <c r="C193"/>
  <c r="B193"/>
  <c r="B193" i="2"/>
  <c r="C193"/>
  <c r="B195" i="3"/>
  <c r="B194" i="6"/>
  <c r="F165" i="1"/>
  <c r="G166"/>
  <c r="F167"/>
  <c r="F168"/>
  <c r="G169"/>
  <c r="F170"/>
  <c r="F171"/>
  <c r="F172"/>
  <c r="F173"/>
  <c r="G174"/>
  <c r="F175"/>
  <c r="F176"/>
  <c r="F177"/>
  <c r="F178"/>
  <c r="F179"/>
  <c r="G180"/>
  <c r="F181"/>
  <c r="G182"/>
  <c r="F183"/>
  <c r="F184"/>
  <c r="A165" i="3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E180"/>
  <c r="A181"/>
  <c r="B181"/>
  <c r="C181"/>
  <c r="E181"/>
  <c r="A182"/>
  <c r="B182"/>
  <c r="C182"/>
  <c r="A183"/>
  <c r="B183"/>
  <c r="C183"/>
  <c r="E183"/>
  <c r="A184"/>
  <c r="B184"/>
  <c r="C184"/>
  <c r="E184"/>
  <c r="A165" i="4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A181"/>
  <c r="B181"/>
  <c r="C181"/>
  <c r="E181"/>
  <c r="A182"/>
  <c r="B182"/>
  <c r="C182"/>
  <c r="A183"/>
  <c r="B183"/>
  <c r="C183"/>
  <c r="E183"/>
  <c r="A184"/>
  <c r="B184"/>
  <c r="C184"/>
  <c r="E184"/>
  <c r="A165" i="5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E180"/>
  <c r="A181"/>
  <c r="B181"/>
  <c r="C181"/>
  <c r="E181"/>
  <c r="A182"/>
  <c r="B182"/>
  <c r="C182"/>
  <c r="A183"/>
  <c r="B183"/>
  <c r="C183"/>
  <c r="E183"/>
  <c r="A184"/>
  <c r="B184"/>
  <c r="C184"/>
  <c r="E184"/>
  <c r="A165" i="6"/>
  <c r="B165"/>
  <c r="C165"/>
  <c r="E165"/>
  <c r="A166"/>
  <c r="B166"/>
  <c r="C166"/>
  <c r="A167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A175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A181"/>
  <c r="B181"/>
  <c r="C181"/>
  <c r="E181"/>
  <c r="H181" i="1"/>
  <c r="A182" i="6"/>
  <c r="B182"/>
  <c r="C182"/>
  <c r="H182" i="1"/>
  <c r="A183" i="6"/>
  <c r="B183"/>
  <c r="C183"/>
  <c r="E183"/>
  <c r="A184"/>
  <c r="B184"/>
  <c r="C184"/>
  <c r="E184"/>
  <c r="A165" i="2"/>
  <c r="B165"/>
  <c r="C165"/>
  <c r="E165"/>
  <c r="A166"/>
  <c r="B166"/>
  <c r="C166"/>
  <c r="H166" i="1"/>
  <c r="A167" i="2"/>
  <c r="B167"/>
  <c r="C167"/>
  <c r="E167"/>
  <c r="A168"/>
  <c r="B168"/>
  <c r="C168"/>
  <c r="E168"/>
  <c r="A169"/>
  <c r="B169"/>
  <c r="C169"/>
  <c r="A170"/>
  <c r="B170"/>
  <c r="C170"/>
  <c r="E170"/>
  <c r="A171"/>
  <c r="B171"/>
  <c r="C171"/>
  <c r="E171"/>
  <c r="A172"/>
  <c r="B172"/>
  <c r="C172"/>
  <c r="E172"/>
  <c r="A173"/>
  <c r="B173"/>
  <c r="C173"/>
  <c r="E173"/>
  <c r="A174"/>
  <c r="B174"/>
  <c r="C174"/>
  <c r="H174" i="1"/>
  <c r="A175" i="2"/>
  <c r="B175"/>
  <c r="C175"/>
  <c r="E175"/>
  <c r="A176"/>
  <c r="B176"/>
  <c r="C176"/>
  <c r="E176"/>
  <c r="A177"/>
  <c r="B177"/>
  <c r="C177"/>
  <c r="E177"/>
  <c r="A178"/>
  <c r="B178"/>
  <c r="C178"/>
  <c r="E178"/>
  <c r="A179"/>
  <c r="B179"/>
  <c r="C179"/>
  <c r="E179"/>
  <c r="A180"/>
  <c r="B180"/>
  <c r="C180"/>
  <c r="E180"/>
  <c r="A181"/>
  <c r="B181"/>
  <c r="C181"/>
  <c r="E181"/>
  <c r="A182"/>
  <c r="B182"/>
  <c r="C182"/>
  <c r="A183"/>
  <c r="B183"/>
  <c r="C183"/>
  <c r="E183"/>
  <c r="A184"/>
  <c r="B184"/>
  <c r="C184"/>
  <c r="E184"/>
  <c r="F153" i="1"/>
  <c r="F154"/>
  <c r="F155"/>
  <c r="F156"/>
  <c r="F157"/>
  <c r="F158"/>
  <c r="F159"/>
  <c r="F160"/>
  <c r="G161"/>
  <c r="F162"/>
  <c r="F163"/>
  <c r="F164"/>
  <c r="F185"/>
  <c r="F186"/>
  <c r="F187"/>
  <c r="F188"/>
  <c r="G189"/>
  <c r="F190"/>
  <c r="F191"/>
  <c r="F192"/>
  <c r="F193"/>
  <c r="G194"/>
  <c r="G195"/>
  <c r="F196"/>
  <c r="F197"/>
  <c r="F198"/>
  <c r="A153" i="3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A162"/>
  <c r="B162"/>
  <c r="C162"/>
  <c r="E162"/>
  <c r="A163"/>
  <c r="B163"/>
  <c r="C163"/>
  <c r="E163"/>
  <c r="A164"/>
  <c r="B164"/>
  <c r="C164"/>
  <c r="E164"/>
  <c r="A185"/>
  <c r="B185"/>
  <c r="C185"/>
  <c r="E185"/>
  <c r="A186"/>
  <c r="B186"/>
  <c r="C186"/>
  <c r="E186"/>
  <c r="A187"/>
  <c r="B187"/>
  <c r="C187"/>
  <c r="E187"/>
  <c r="A188"/>
  <c r="B188"/>
  <c r="C188"/>
  <c r="E188"/>
  <c r="A189"/>
  <c r="B189"/>
  <c r="C189"/>
  <c r="A190"/>
  <c r="B190"/>
  <c r="C190"/>
  <c r="E190"/>
  <c r="A191"/>
  <c r="B191"/>
  <c r="C191"/>
  <c r="E191"/>
  <c r="A192"/>
  <c r="B192"/>
  <c r="C192"/>
  <c r="E192"/>
  <c r="A153" i="4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A162"/>
  <c r="B162"/>
  <c r="C162"/>
  <c r="E162"/>
  <c r="A163"/>
  <c r="B163"/>
  <c r="C163"/>
  <c r="E163"/>
  <c r="A164"/>
  <c r="B164"/>
  <c r="C164"/>
  <c r="E164"/>
  <c r="A185"/>
  <c r="B185"/>
  <c r="C185"/>
  <c r="E185"/>
  <c r="A186"/>
  <c r="B186"/>
  <c r="C186"/>
  <c r="E186"/>
  <c r="A187"/>
  <c r="B187"/>
  <c r="C187"/>
  <c r="E187"/>
  <c r="A188"/>
  <c r="B188"/>
  <c r="C188"/>
  <c r="E188"/>
  <c r="A189"/>
  <c r="B189"/>
  <c r="C189"/>
  <c r="A190"/>
  <c r="B190"/>
  <c r="C190"/>
  <c r="E190"/>
  <c r="A191"/>
  <c r="B191"/>
  <c r="C191"/>
  <c r="E191"/>
  <c r="A192"/>
  <c r="B192"/>
  <c r="C192"/>
  <c r="E192"/>
  <c r="A153" i="5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E161"/>
  <c r="A162"/>
  <c r="B162"/>
  <c r="C162"/>
  <c r="E162"/>
  <c r="A163"/>
  <c r="B163"/>
  <c r="C163"/>
  <c r="E163"/>
  <c r="A164"/>
  <c r="B164"/>
  <c r="C164"/>
  <c r="E164"/>
  <c r="A185"/>
  <c r="B185"/>
  <c r="C185"/>
  <c r="E185"/>
  <c r="A186"/>
  <c r="B186"/>
  <c r="C186"/>
  <c r="E186"/>
  <c r="A187"/>
  <c r="B187"/>
  <c r="C187"/>
  <c r="E187"/>
  <c r="A188"/>
  <c r="B188"/>
  <c r="C188"/>
  <c r="E188"/>
  <c r="A189"/>
  <c r="B189"/>
  <c r="C189"/>
  <c r="A190"/>
  <c r="B190"/>
  <c r="C190"/>
  <c r="E190"/>
  <c r="A191"/>
  <c r="B191"/>
  <c r="C191"/>
  <c r="E191"/>
  <c r="A192"/>
  <c r="C192"/>
  <c r="E192"/>
  <c r="A153" i="6"/>
  <c r="B153"/>
  <c r="C153"/>
  <c r="E153"/>
  <c r="A154"/>
  <c r="B154"/>
  <c r="C154"/>
  <c r="E154"/>
  <c r="A155"/>
  <c r="B155"/>
  <c r="C155"/>
  <c r="E155"/>
  <c r="A156"/>
  <c r="B156"/>
  <c r="C156"/>
  <c r="E156"/>
  <c r="A157"/>
  <c r="B157"/>
  <c r="C157"/>
  <c r="E157"/>
  <c r="A158"/>
  <c r="B158"/>
  <c r="C158"/>
  <c r="E158"/>
  <c r="A159"/>
  <c r="B159"/>
  <c r="C159"/>
  <c r="E159"/>
  <c r="A160"/>
  <c r="B160"/>
  <c r="C160"/>
  <c r="E160"/>
  <c r="A161"/>
  <c r="B161"/>
  <c r="C161"/>
  <c r="H161" i="1"/>
  <c r="A162" i="6"/>
  <c r="B162"/>
  <c r="C162"/>
  <c r="E162"/>
  <c r="A163"/>
  <c r="B163"/>
  <c r="C163"/>
  <c r="E163"/>
  <c r="A164"/>
  <c r="B164"/>
  <c r="C164"/>
  <c r="E164"/>
  <c r="H164" i="1"/>
  <c r="A185" i="6"/>
  <c r="B185"/>
  <c r="C185"/>
  <c r="E185"/>
  <c r="A186"/>
  <c r="B186"/>
  <c r="C186"/>
  <c r="E186"/>
  <c r="H186" i="1"/>
  <c r="A187" i="6"/>
  <c r="B187"/>
  <c r="C187"/>
  <c r="E187"/>
  <c r="A188"/>
  <c r="B188"/>
  <c r="C188"/>
  <c r="E188"/>
  <c r="H188" i="1"/>
  <c r="A189" i="6"/>
  <c r="B189"/>
  <c r="C189"/>
  <c r="A190"/>
  <c r="B190"/>
  <c r="C190"/>
  <c r="E190"/>
  <c r="A191"/>
  <c r="B191"/>
  <c r="C191"/>
  <c r="E191"/>
  <c r="A192"/>
  <c r="B192"/>
  <c r="C192"/>
  <c r="E192"/>
  <c r="A153" i="2"/>
  <c r="B153"/>
  <c r="C153"/>
  <c r="E153"/>
  <c r="H153" i="1"/>
  <c r="A154" i="2"/>
  <c r="B154"/>
  <c r="C154"/>
  <c r="E154"/>
  <c r="H154" i="1"/>
  <c r="A155" i="2"/>
  <c r="B155"/>
  <c r="C155"/>
  <c r="E155"/>
  <c r="H155" i="1"/>
  <c r="A156" i="2"/>
  <c r="B156"/>
  <c r="C156"/>
  <c r="E156"/>
  <c r="A157"/>
  <c r="B157"/>
  <c r="C157"/>
  <c r="E157"/>
  <c r="H157" i="1"/>
  <c r="A158" i="2"/>
  <c r="B158"/>
  <c r="C158"/>
  <c r="E158"/>
  <c r="A159"/>
  <c r="B159"/>
  <c r="C159"/>
  <c r="E159"/>
  <c r="H159" i="1"/>
  <c r="A160" i="2"/>
  <c r="B160"/>
  <c r="C160"/>
  <c r="E160"/>
  <c r="A161"/>
  <c r="B161"/>
  <c r="C161"/>
  <c r="E161"/>
  <c r="A162"/>
  <c r="B162"/>
  <c r="C162"/>
  <c r="E162"/>
  <c r="H162" i="1"/>
  <c r="A163" i="2"/>
  <c r="B163"/>
  <c r="C163"/>
  <c r="E163"/>
  <c r="H163" i="1"/>
  <c r="A164" i="2"/>
  <c r="B164"/>
  <c r="C164"/>
  <c r="E164"/>
  <c r="A185"/>
  <c r="B185"/>
  <c r="C185"/>
  <c r="E185"/>
  <c r="H185" i="1"/>
  <c r="A186" i="2"/>
  <c r="B186"/>
  <c r="C186"/>
  <c r="E186"/>
  <c r="A187"/>
  <c r="B187"/>
  <c r="C187"/>
  <c r="E187"/>
  <c r="H187" i="1"/>
  <c r="A188" i="2"/>
  <c r="B188"/>
  <c r="C188"/>
  <c r="E188"/>
  <c r="A189"/>
  <c r="B189"/>
  <c r="C189"/>
  <c r="H189" i="1"/>
  <c r="A190" i="2"/>
  <c r="B190"/>
  <c r="C190"/>
  <c r="E190"/>
  <c r="A191"/>
  <c r="B191"/>
  <c r="C191"/>
  <c r="E191"/>
  <c r="H191" i="1"/>
  <c r="A192" i="2"/>
  <c r="B192"/>
  <c r="C192"/>
  <c r="E192"/>
  <c r="A135" i="6"/>
  <c r="B5" i="3"/>
  <c r="C5"/>
  <c r="B6"/>
  <c r="C6"/>
  <c r="B7"/>
  <c r="C7"/>
  <c r="B8"/>
  <c r="C8"/>
  <c r="B9"/>
  <c r="C9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E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E83"/>
  <c r="A84"/>
  <c r="B84"/>
  <c r="C84"/>
  <c r="E84"/>
  <c r="A85"/>
  <c r="B85"/>
  <c r="C85"/>
  <c r="E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B110"/>
  <c r="C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E139"/>
  <c r="A140"/>
  <c r="B140"/>
  <c r="C140"/>
  <c r="E140"/>
  <c r="A141"/>
  <c r="B141"/>
  <c r="C141"/>
  <c r="E141"/>
  <c r="A142"/>
  <c r="B142"/>
  <c r="C142"/>
  <c r="E142"/>
  <c r="A143"/>
  <c r="B143"/>
  <c r="C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E194"/>
  <c r="A195"/>
  <c r="C195"/>
  <c r="E195"/>
  <c r="A196"/>
  <c r="B196"/>
  <c r="C196"/>
  <c r="E196"/>
  <c r="A197"/>
  <c r="B197"/>
  <c r="C197"/>
  <c r="E197"/>
  <c r="A198"/>
  <c r="C198"/>
  <c r="E198"/>
  <c r="D250"/>
  <c r="E250"/>
  <c r="F5" i="1"/>
  <c r="G5"/>
  <c r="F6"/>
  <c r="G6"/>
  <c r="F7"/>
  <c r="G7"/>
  <c r="F8"/>
  <c r="G8"/>
  <c r="F9"/>
  <c r="G9"/>
  <c r="D10"/>
  <c r="F10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H61"/>
  <c r="F62"/>
  <c r="F63"/>
  <c r="H63"/>
  <c r="F64"/>
  <c r="F65"/>
  <c r="F66"/>
  <c r="F67"/>
  <c r="F68"/>
  <c r="F69"/>
  <c r="F70"/>
  <c r="H70"/>
  <c r="F71"/>
  <c r="H71"/>
  <c r="D72"/>
  <c r="F72"/>
  <c r="F73"/>
  <c r="F74"/>
  <c r="F75"/>
  <c r="F76"/>
  <c r="F77"/>
  <c r="F78"/>
  <c r="F79"/>
  <c r="F80"/>
  <c r="H80"/>
  <c r="F81"/>
  <c r="F82"/>
  <c r="F83"/>
  <c r="F84"/>
  <c r="F85"/>
  <c r="F86"/>
  <c r="F87"/>
  <c r="F88"/>
  <c r="F89"/>
  <c r="H89"/>
  <c r="F90"/>
  <c r="F91"/>
  <c r="F92"/>
  <c r="F93"/>
  <c r="H93"/>
  <c r="F94"/>
  <c r="F95"/>
  <c r="H95"/>
  <c r="F96"/>
  <c r="F97"/>
  <c r="H97"/>
  <c r="F98"/>
  <c r="F99"/>
  <c r="F100"/>
  <c r="F101"/>
  <c r="F102"/>
  <c r="G102"/>
  <c r="H102"/>
  <c r="F103"/>
  <c r="F104"/>
  <c r="F105"/>
  <c r="F106"/>
  <c r="F107"/>
  <c r="F108"/>
  <c r="F109"/>
  <c r="F110"/>
  <c r="G110"/>
  <c r="H110"/>
  <c r="F111"/>
  <c r="F112"/>
  <c r="F113"/>
  <c r="F114"/>
  <c r="G114"/>
  <c r="H114"/>
  <c r="F115"/>
  <c r="F116"/>
  <c r="F117"/>
  <c r="F118"/>
  <c r="G118"/>
  <c r="H118"/>
  <c r="F119"/>
  <c r="F120"/>
  <c r="G121"/>
  <c r="H121"/>
  <c r="F122"/>
  <c r="F123"/>
  <c r="F124"/>
  <c r="F125"/>
  <c r="F126"/>
  <c r="F127"/>
  <c r="F128"/>
  <c r="F129"/>
  <c r="G130"/>
  <c r="F131"/>
  <c r="F132"/>
  <c r="F133"/>
  <c r="F135"/>
  <c r="F136"/>
  <c r="F137"/>
  <c r="G138"/>
  <c r="G139"/>
  <c r="F140"/>
  <c r="F141"/>
  <c r="F142"/>
  <c r="G143"/>
  <c r="F144"/>
  <c r="F145"/>
  <c r="G146"/>
  <c r="F147"/>
  <c r="F148"/>
  <c r="F149"/>
  <c r="F150"/>
  <c r="F151"/>
  <c r="G152"/>
  <c r="B5" i="4"/>
  <c r="C5"/>
  <c r="B6"/>
  <c r="C6"/>
  <c r="B7"/>
  <c r="C7"/>
  <c r="B8"/>
  <c r="C8"/>
  <c r="B9"/>
  <c r="C9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E83"/>
  <c r="A84"/>
  <c r="B84"/>
  <c r="C84"/>
  <c r="E84"/>
  <c r="A85"/>
  <c r="B85"/>
  <c r="C85"/>
  <c r="E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B110"/>
  <c r="C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E139"/>
  <c r="A140"/>
  <c r="B140"/>
  <c r="C140"/>
  <c r="E140"/>
  <c r="A141"/>
  <c r="B141"/>
  <c r="C141"/>
  <c r="E141"/>
  <c r="A142"/>
  <c r="B142"/>
  <c r="C142"/>
  <c r="E142"/>
  <c r="A143"/>
  <c r="B143"/>
  <c r="C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A195"/>
  <c r="C195"/>
  <c r="A196"/>
  <c r="C196"/>
  <c r="E196"/>
  <c r="A197"/>
  <c r="B197"/>
  <c r="C197"/>
  <c r="E197"/>
  <c r="A198"/>
  <c r="B198"/>
  <c r="C198"/>
  <c r="E198"/>
  <c r="D250"/>
  <c r="E250"/>
  <c r="B5" i="5"/>
  <c r="C5"/>
  <c r="B6"/>
  <c r="C6"/>
  <c r="B7"/>
  <c r="C7"/>
  <c r="B8"/>
  <c r="C8"/>
  <c r="B9"/>
  <c r="C9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E83"/>
  <c r="A84"/>
  <c r="B84"/>
  <c r="C84"/>
  <c r="E84"/>
  <c r="A85"/>
  <c r="B85"/>
  <c r="C85"/>
  <c r="E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B110"/>
  <c r="C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E250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E139"/>
  <c r="A140"/>
  <c r="B140"/>
  <c r="C140"/>
  <c r="E140"/>
  <c r="A141"/>
  <c r="B141"/>
  <c r="C141"/>
  <c r="E141"/>
  <c r="A142"/>
  <c r="B142"/>
  <c r="C142"/>
  <c r="E142"/>
  <c r="A143"/>
  <c r="B143"/>
  <c r="C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E194"/>
  <c r="E195"/>
  <c r="A196"/>
  <c r="B196"/>
  <c r="C196"/>
  <c r="E196"/>
  <c r="A197"/>
  <c r="B197"/>
  <c r="C197"/>
  <c r="E197"/>
  <c r="A198"/>
  <c r="B198"/>
  <c r="C198"/>
  <c r="E198"/>
  <c r="B5" i="2"/>
  <c r="C5"/>
  <c r="B6"/>
  <c r="C6"/>
  <c r="B7"/>
  <c r="C7"/>
  <c r="B8"/>
  <c r="C8"/>
  <c r="B9"/>
  <c r="C9"/>
  <c r="H9"/>
  <c r="I5"/>
  <c r="K5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A63"/>
  <c r="B63"/>
  <c r="C63"/>
  <c r="A64"/>
  <c r="B64"/>
  <c r="C64"/>
  <c r="E64"/>
  <c r="A65"/>
  <c r="B65"/>
  <c r="C65"/>
  <c r="E65"/>
  <c r="A66"/>
  <c r="B66"/>
  <c r="C66"/>
  <c r="E66"/>
  <c r="A67"/>
  <c r="B67"/>
  <c r="C67"/>
  <c r="E67"/>
  <c r="A68"/>
  <c r="B68"/>
  <c r="C68"/>
  <c r="E68"/>
  <c r="A69"/>
  <c r="B69"/>
  <c r="C69"/>
  <c r="E69"/>
  <c r="A70"/>
  <c r="B70"/>
  <c r="C70"/>
  <c r="A71"/>
  <c r="B71"/>
  <c r="C71"/>
  <c r="A72"/>
  <c r="B72"/>
  <c r="E72"/>
  <c r="A73"/>
  <c r="B73"/>
  <c r="E73"/>
  <c r="A74"/>
  <c r="B74"/>
  <c r="C74"/>
  <c r="C250" s="1"/>
  <c r="E74"/>
  <c r="A75"/>
  <c r="B75"/>
  <c r="C75"/>
  <c r="E75"/>
  <c r="A76"/>
  <c r="B76"/>
  <c r="C76"/>
  <c r="E76"/>
  <c r="A77"/>
  <c r="B77"/>
  <c r="C77"/>
  <c r="E77"/>
  <c r="A78"/>
  <c r="B78"/>
  <c r="C78"/>
  <c r="E78"/>
  <c r="A79"/>
  <c r="B79"/>
  <c r="C79"/>
  <c r="E79"/>
  <c r="A80"/>
  <c r="B80"/>
  <c r="C80"/>
  <c r="A81"/>
  <c r="B81"/>
  <c r="C81"/>
  <c r="E81"/>
  <c r="A82"/>
  <c r="B82"/>
  <c r="C82"/>
  <c r="E82"/>
  <c r="A83"/>
  <c r="B83"/>
  <c r="C83"/>
  <c r="A84"/>
  <c r="B84"/>
  <c r="C84"/>
  <c r="A85"/>
  <c r="B85"/>
  <c r="C85"/>
  <c r="A86"/>
  <c r="B86"/>
  <c r="C86"/>
  <c r="E86"/>
  <c r="A87"/>
  <c r="B87"/>
  <c r="C87"/>
  <c r="E87"/>
  <c r="A88"/>
  <c r="B88"/>
  <c r="C88"/>
  <c r="E88"/>
  <c r="A89"/>
  <c r="B89"/>
  <c r="C89"/>
  <c r="A90"/>
  <c r="B90"/>
  <c r="C90"/>
  <c r="E90"/>
  <c r="A91"/>
  <c r="B91"/>
  <c r="C91"/>
  <c r="E91"/>
  <c r="A92"/>
  <c r="B92"/>
  <c r="C92"/>
  <c r="E92"/>
  <c r="A93"/>
  <c r="B93"/>
  <c r="C93"/>
  <c r="A94"/>
  <c r="B94"/>
  <c r="C94"/>
  <c r="E94"/>
  <c r="A95"/>
  <c r="B95"/>
  <c r="C95"/>
  <c r="A96"/>
  <c r="B96"/>
  <c r="C96"/>
  <c r="E96"/>
  <c r="A97"/>
  <c r="B97"/>
  <c r="C97"/>
  <c r="A98"/>
  <c r="B98"/>
  <c r="C98"/>
  <c r="E98"/>
  <c r="A99"/>
  <c r="B99"/>
  <c r="C99"/>
  <c r="E99"/>
  <c r="A100"/>
  <c r="B100"/>
  <c r="C100"/>
  <c r="E100"/>
  <c r="A101"/>
  <c r="B101"/>
  <c r="C101"/>
  <c r="E101"/>
  <c r="A102"/>
  <c r="B102"/>
  <c r="C102"/>
  <c r="A103"/>
  <c r="B103"/>
  <c r="C103"/>
  <c r="E103"/>
  <c r="A104"/>
  <c r="B104"/>
  <c r="C104"/>
  <c r="E104"/>
  <c r="A105"/>
  <c r="B105"/>
  <c r="C105"/>
  <c r="E105"/>
  <c r="A106"/>
  <c r="B106"/>
  <c r="C106"/>
  <c r="E106"/>
  <c r="A107"/>
  <c r="B107"/>
  <c r="C107"/>
  <c r="E107"/>
  <c r="A108"/>
  <c r="B108"/>
  <c r="C108"/>
  <c r="E108"/>
  <c r="A109"/>
  <c r="B109"/>
  <c r="C109"/>
  <c r="E109"/>
  <c r="A110"/>
  <c r="A111"/>
  <c r="B111"/>
  <c r="C111"/>
  <c r="E111"/>
  <c r="A112"/>
  <c r="B112"/>
  <c r="C112"/>
  <c r="E112"/>
  <c r="A113"/>
  <c r="B113"/>
  <c r="C113"/>
  <c r="E113"/>
  <c r="A114"/>
  <c r="B114"/>
  <c r="C114"/>
  <c r="A115"/>
  <c r="B115"/>
  <c r="C115"/>
  <c r="E115"/>
  <c r="A116"/>
  <c r="B116"/>
  <c r="C116"/>
  <c r="E116"/>
  <c r="A117"/>
  <c r="B117"/>
  <c r="C117"/>
  <c r="E117"/>
  <c r="A118"/>
  <c r="B118"/>
  <c r="C118"/>
  <c r="A119"/>
  <c r="B119"/>
  <c r="C119"/>
  <c r="E119"/>
  <c r="A120"/>
  <c r="B120"/>
  <c r="C120"/>
  <c r="E120"/>
  <c r="A121"/>
  <c r="B121"/>
  <c r="C121"/>
  <c r="A122"/>
  <c r="B122"/>
  <c r="C122"/>
  <c r="E122"/>
  <c r="A123"/>
  <c r="B123"/>
  <c r="C123"/>
  <c r="E123"/>
  <c r="A124"/>
  <c r="B124"/>
  <c r="C124"/>
  <c r="E124"/>
  <c r="A125"/>
  <c r="B125"/>
  <c r="C125"/>
  <c r="E125"/>
  <c r="A126"/>
  <c r="B126"/>
  <c r="C126"/>
  <c r="E126"/>
  <c r="A127"/>
  <c r="B127"/>
  <c r="C127"/>
  <c r="E127"/>
  <c r="A128"/>
  <c r="B128"/>
  <c r="C128"/>
  <c r="E128"/>
  <c r="A129"/>
  <c r="B129"/>
  <c r="C129"/>
  <c r="E129"/>
  <c r="A130"/>
  <c r="B130"/>
  <c r="C130"/>
  <c r="A131"/>
  <c r="B131"/>
  <c r="C131"/>
  <c r="E131"/>
  <c r="A132"/>
  <c r="B132"/>
  <c r="C132"/>
  <c r="E132"/>
  <c r="A133"/>
  <c r="B133"/>
  <c r="C133"/>
  <c r="E133"/>
  <c r="A134"/>
  <c r="B134"/>
  <c r="C134"/>
  <c r="E134"/>
  <c r="A135"/>
  <c r="B135"/>
  <c r="C135"/>
  <c r="E135"/>
  <c r="A136"/>
  <c r="B136"/>
  <c r="C136"/>
  <c r="E136"/>
  <c r="A137"/>
  <c r="B137"/>
  <c r="C137"/>
  <c r="E137"/>
  <c r="A138"/>
  <c r="B138"/>
  <c r="C138"/>
  <c r="A139"/>
  <c r="B139"/>
  <c r="C139"/>
  <c r="A140"/>
  <c r="B140"/>
  <c r="C140"/>
  <c r="E140"/>
  <c r="A141"/>
  <c r="B141"/>
  <c r="C141"/>
  <c r="E141"/>
  <c r="A142"/>
  <c r="B142"/>
  <c r="C142"/>
  <c r="E142"/>
  <c r="A143"/>
  <c r="B143"/>
  <c r="C143"/>
  <c r="E143"/>
  <c r="A144"/>
  <c r="B144"/>
  <c r="C144"/>
  <c r="E144"/>
  <c r="A145"/>
  <c r="B145"/>
  <c r="C145"/>
  <c r="E145"/>
  <c r="A146"/>
  <c r="B146"/>
  <c r="C146"/>
  <c r="A147"/>
  <c r="B147"/>
  <c r="C147"/>
  <c r="E147"/>
  <c r="A148"/>
  <c r="B148"/>
  <c r="C148"/>
  <c r="E148"/>
  <c r="A149"/>
  <c r="B149"/>
  <c r="C149"/>
  <c r="E149"/>
  <c r="A150"/>
  <c r="B150"/>
  <c r="C150"/>
  <c r="E150"/>
  <c r="A151"/>
  <c r="B151"/>
  <c r="C151"/>
  <c r="E151"/>
  <c r="A152"/>
  <c r="B152"/>
  <c r="C152"/>
  <c r="E193"/>
  <c r="A195"/>
  <c r="C195"/>
  <c r="A196"/>
  <c r="B196"/>
  <c r="C196"/>
  <c r="E196"/>
  <c r="A197"/>
  <c r="B197"/>
  <c r="C197"/>
  <c r="E197"/>
  <c r="A198"/>
  <c r="B198"/>
  <c r="C198"/>
  <c r="E198"/>
  <c r="D250"/>
  <c r="B5" i="6"/>
  <c r="C5"/>
  <c r="B6"/>
  <c r="C6"/>
  <c r="B7"/>
  <c r="C7"/>
  <c r="B8"/>
  <c r="C8"/>
  <c r="B9"/>
  <c r="C9"/>
  <c r="B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E50"/>
  <c r="A51"/>
  <c r="B51"/>
  <c r="C51"/>
  <c r="E51"/>
  <c r="A52"/>
  <c r="B52"/>
  <c r="C52"/>
  <c r="E52"/>
  <c r="A53"/>
  <c r="B53"/>
  <c r="C53"/>
  <c r="A54"/>
  <c r="B54"/>
  <c r="C54"/>
  <c r="E54"/>
  <c r="A55"/>
  <c r="B55"/>
  <c r="C55"/>
  <c r="E55"/>
  <c r="A56"/>
  <c r="B56"/>
  <c r="C56"/>
  <c r="E56"/>
  <c r="A57"/>
  <c r="B57"/>
  <c r="C57"/>
  <c r="E57"/>
  <c r="A58"/>
  <c r="B58"/>
  <c r="C58"/>
  <c r="A59"/>
  <c r="B59"/>
  <c r="C59"/>
  <c r="E59"/>
  <c r="A60"/>
  <c r="B60"/>
  <c r="C60"/>
  <c r="E60"/>
  <c r="A61"/>
  <c r="B61"/>
  <c r="C61"/>
  <c r="E61"/>
  <c r="A62"/>
  <c r="B62"/>
  <c r="C62"/>
  <c r="E62"/>
  <c r="H62" i="1"/>
  <c r="A63" i="6"/>
  <c r="B63"/>
  <c r="C63"/>
  <c r="A64"/>
  <c r="B64"/>
  <c r="C64"/>
  <c r="E64"/>
  <c r="H64" i="1"/>
  <c r="A65" i="6"/>
  <c r="B65"/>
  <c r="C65"/>
  <c r="E65"/>
  <c r="H65" i="1"/>
  <c r="A66" i="6"/>
  <c r="B66"/>
  <c r="C66"/>
  <c r="E66"/>
  <c r="H66" i="1"/>
  <c r="A67" i="6"/>
  <c r="B67"/>
  <c r="C67"/>
  <c r="E67"/>
  <c r="H67" i="1"/>
  <c r="A68" i="6"/>
  <c r="B68"/>
  <c r="C68"/>
  <c r="E68"/>
  <c r="H68" i="1"/>
  <c r="A69" i="6"/>
  <c r="B69"/>
  <c r="C69"/>
  <c r="E69"/>
  <c r="H69" i="1"/>
  <c r="A70" i="6"/>
  <c r="B70"/>
  <c r="C70"/>
  <c r="A71"/>
  <c r="B71"/>
  <c r="C71"/>
  <c r="A72"/>
  <c r="B72"/>
  <c r="E72"/>
  <c r="H72" i="1"/>
  <c r="A73" i="6"/>
  <c r="B73"/>
  <c r="E73"/>
  <c r="H73" i="1"/>
  <c r="A74" i="6"/>
  <c r="B74"/>
  <c r="C74"/>
  <c r="E74"/>
  <c r="H74" i="1"/>
  <c r="A75" i="6"/>
  <c r="B75"/>
  <c r="C75"/>
  <c r="E75"/>
  <c r="H75" i="1"/>
  <c r="A76" i="6"/>
  <c r="B76"/>
  <c r="C76"/>
  <c r="E76"/>
  <c r="H76" i="1"/>
  <c r="A77" i="6"/>
  <c r="B77"/>
  <c r="C77"/>
  <c r="E77"/>
  <c r="H77" i="1"/>
  <c r="A78" i="6"/>
  <c r="B78"/>
  <c r="C78"/>
  <c r="E78"/>
  <c r="H78" i="1"/>
  <c r="A79" i="6"/>
  <c r="B79"/>
  <c r="C79"/>
  <c r="E79"/>
  <c r="H79" i="1"/>
  <c r="A80" i="6"/>
  <c r="B80"/>
  <c r="C80"/>
  <c r="A81"/>
  <c r="B81"/>
  <c r="C81"/>
  <c r="E81"/>
  <c r="H81" i="1"/>
  <c r="A82" i="6"/>
  <c r="B82"/>
  <c r="C82"/>
  <c r="E82"/>
  <c r="H82" i="1"/>
  <c r="A83" i="6"/>
  <c r="B83"/>
  <c r="C83"/>
  <c r="E83"/>
  <c r="A84"/>
  <c r="B84"/>
  <c r="C84"/>
  <c r="E84"/>
  <c r="A85"/>
  <c r="B85"/>
  <c r="C85"/>
  <c r="E85"/>
  <c r="A86"/>
  <c r="B86"/>
  <c r="C86"/>
  <c r="E86"/>
  <c r="H86" i="1"/>
  <c r="A87" i="6"/>
  <c r="B87"/>
  <c r="C87"/>
  <c r="E87"/>
  <c r="H87" i="1"/>
  <c r="A88" i="6"/>
  <c r="B88"/>
  <c r="C88"/>
  <c r="E88"/>
  <c r="H88" i="1"/>
  <c r="A89" i="6"/>
  <c r="B89"/>
  <c r="C89"/>
  <c r="A90"/>
  <c r="B90"/>
  <c r="C90"/>
  <c r="E90"/>
  <c r="H90" i="1"/>
  <c r="A91" i="6"/>
  <c r="B91"/>
  <c r="C91"/>
  <c r="E91"/>
  <c r="H91" i="1"/>
  <c r="A92" i="6"/>
  <c r="B92"/>
  <c r="C92"/>
  <c r="E92"/>
  <c r="H92" i="1"/>
  <c r="A93" i="6"/>
  <c r="B93"/>
  <c r="C93"/>
  <c r="A94"/>
  <c r="B94"/>
  <c r="C94"/>
  <c r="E94"/>
  <c r="H94" i="1"/>
  <c r="A95" i="6"/>
  <c r="B95"/>
  <c r="C95"/>
  <c r="A96"/>
  <c r="B96"/>
  <c r="C96"/>
  <c r="E96"/>
  <c r="H96" i="1"/>
  <c r="A97" i="6"/>
  <c r="B97"/>
  <c r="C97"/>
  <c r="A98"/>
  <c r="B98"/>
  <c r="C98"/>
  <c r="E98"/>
  <c r="H98" i="1"/>
  <c r="A99" i="6"/>
  <c r="B99"/>
  <c r="C99"/>
  <c r="E99"/>
  <c r="H99" i="1"/>
  <c r="A100" i="6"/>
  <c r="B100"/>
  <c r="C100"/>
  <c r="E100"/>
  <c r="H100" i="1"/>
  <c r="A101" i="6"/>
  <c r="B101"/>
  <c r="C101"/>
  <c r="E101"/>
  <c r="H101" i="1"/>
  <c r="A102" i="6"/>
  <c r="B102"/>
  <c r="A103"/>
  <c r="B103"/>
  <c r="C103"/>
  <c r="E103"/>
  <c r="H103" i="1"/>
  <c r="A104" i="6"/>
  <c r="B104"/>
  <c r="C104"/>
  <c r="E104"/>
  <c r="H104" i="1"/>
  <c r="A105" i="6"/>
  <c r="B105"/>
  <c r="C105"/>
  <c r="E105"/>
  <c r="H105" i="1"/>
  <c r="A106" i="6"/>
  <c r="B106"/>
  <c r="C106"/>
  <c r="E106"/>
  <c r="H106" i="1"/>
  <c r="A107" i="6"/>
  <c r="B107"/>
  <c r="C107"/>
  <c r="E107"/>
  <c r="H107" i="1"/>
  <c r="A108" i="6"/>
  <c r="B108"/>
  <c r="C108"/>
  <c r="E108"/>
  <c r="H108" i="1"/>
  <c r="A109" i="6"/>
  <c r="B109"/>
  <c r="C109"/>
  <c r="E109"/>
  <c r="H109" i="1"/>
  <c r="A110" i="6"/>
  <c r="B110"/>
  <c r="C110"/>
  <c r="A111"/>
  <c r="B111"/>
  <c r="C111"/>
  <c r="E111"/>
  <c r="H111" i="1"/>
  <c r="A112" i="6"/>
  <c r="B112"/>
  <c r="C112"/>
  <c r="E112"/>
  <c r="H112" i="1"/>
  <c r="A113" i="6"/>
  <c r="B113"/>
  <c r="C113"/>
  <c r="E113"/>
  <c r="H113" i="1"/>
  <c r="A114" i="6"/>
  <c r="B114"/>
  <c r="C114"/>
  <c r="A115"/>
  <c r="B115"/>
  <c r="C115"/>
  <c r="E115"/>
  <c r="H115" i="1"/>
  <c r="A116" i="6"/>
  <c r="B116"/>
  <c r="C116"/>
  <c r="E116"/>
  <c r="H116" i="1"/>
  <c r="A117" i="6"/>
  <c r="B117"/>
  <c r="C117"/>
  <c r="E117"/>
  <c r="H117" i="1"/>
  <c r="A118" i="6"/>
  <c r="B118"/>
  <c r="C118"/>
  <c r="A119"/>
  <c r="B119"/>
  <c r="C119"/>
  <c r="E119"/>
  <c r="H119" i="1"/>
  <c r="A120" i="6"/>
  <c r="B120"/>
  <c r="C120"/>
  <c r="E120"/>
  <c r="H120" i="1"/>
  <c r="A121" i="6"/>
  <c r="B121"/>
  <c r="C121"/>
  <c r="A122"/>
  <c r="B122"/>
  <c r="C122"/>
  <c r="E122"/>
  <c r="H122" i="1"/>
  <c r="A123" i="6"/>
  <c r="B123"/>
  <c r="C123"/>
  <c r="E123"/>
  <c r="H123" i="1"/>
  <c r="A124" i="6"/>
  <c r="B124"/>
  <c r="C124"/>
  <c r="E124"/>
  <c r="H124" i="1"/>
  <c r="A125" i="6"/>
  <c r="B125"/>
  <c r="C125"/>
  <c r="E125"/>
  <c r="H125" i="1"/>
  <c r="A126" i="6"/>
  <c r="B126"/>
  <c r="C126"/>
  <c r="E126"/>
  <c r="H126" i="1"/>
  <c r="A127" i="6"/>
  <c r="B127"/>
  <c r="C127"/>
  <c r="E127"/>
  <c r="H127" i="1"/>
  <c r="A128" i="6"/>
  <c r="B128"/>
  <c r="C128"/>
  <c r="E128"/>
  <c r="H128" i="1"/>
  <c r="A129" i="6"/>
  <c r="B129"/>
  <c r="C129"/>
  <c r="E129"/>
  <c r="H129" i="1"/>
  <c r="A130" i="6"/>
  <c r="B130"/>
  <c r="C130"/>
  <c r="A131"/>
  <c r="B131"/>
  <c r="C131"/>
  <c r="E131"/>
  <c r="H131" i="1"/>
  <c r="A132" i="6"/>
  <c r="B132"/>
  <c r="C132"/>
  <c r="E132"/>
  <c r="H132" i="1"/>
  <c r="A133" i="6"/>
  <c r="B133"/>
  <c r="C133"/>
  <c r="E133"/>
  <c r="H133" i="1"/>
  <c r="A134" i="6"/>
  <c r="B134"/>
  <c r="C134"/>
  <c r="E134"/>
  <c r="C135"/>
  <c r="E135"/>
  <c r="H135" i="1"/>
  <c r="A136" i="6"/>
  <c r="B136"/>
  <c r="C136"/>
  <c r="E136"/>
  <c r="H136" i="1"/>
  <c r="A137" i="6"/>
  <c r="B137"/>
  <c r="C137"/>
  <c r="E137"/>
  <c r="H137" i="1"/>
  <c r="A138" i="6"/>
  <c r="B138"/>
  <c r="C138"/>
  <c r="H138" i="1"/>
  <c r="A139" i="6"/>
  <c r="B139"/>
  <c r="C139"/>
  <c r="E139"/>
  <c r="H139" i="1"/>
  <c r="A140" i="6"/>
  <c r="B140"/>
  <c r="C140"/>
  <c r="E140"/>
  <c r="H140" i="1"/>
  <c r="A141" i="6"/>
  <c r="B141"/>
  <c r="C141"/>
  <c r="E141"/>
  <c r="H141" i="1"/>
  <c r="A142" i="6"/>
  <c r="B142"/>
  <c r="C142"/>
  <c r="E142"/>
  <c r="H142" i="1"/>
  <c r="A143" i="6"/>
  <c r="B143"/>
  <c r="C143"/>
  <c r="H143" i="1"/>
  <c r="A144" i="6"/>
  <c r="B144"/>
  <c r="C144"/>
  <c r="E144"/>
  <c r="H144" i="1"/>
  <c r="A145" i="6"/>
  <c r="B145"/>
  <c r="C145"/>
  <c r="E145"/>
  <c r="H145" i="1"/>
  <c r="A146" i="6"/>
  <c r="B146"/>
  <c r="C146"/>
  <c r="H146" i="1"/>
  <c r="A147" i="6"/>
  <c r="B147"/>
  <c r="C147"/>
  <c r="E147"/>
  <c r="H147" i="1"/>
  <c r="A148" i="6"/>
  <c r="B148"/>
  <c r="C148"/>
  <c r="E148"/>
  <c r="H148" i="1"/>
  <c r="A149" i="6"/>
  <c r="B149"/>
  <c r="C149"/>
  <c r="E149"/>
  <c r="H149" i="1"/>
  <c r="A150" i="6"/>
  <c r="B150"/>
  <c r="C150"/>
  <c r="E150"/>
  <c r="H150" i="1"/>
  <c r="A151" i="6"/>
  <c r="B151"/>
  <c r="C151"/>
  <c r="E151"/>
  <c r="H151" i="1"/>
  <c r="A152" i="6"/>
  <c r="B152"/>
  <c r="C152"/>
  <c r="H152" i="1"/>
  <c r="E193" i="6"/>
  <c r="C195"/>
  <c r="A196"/>
  <c r="B196"/>
  <c r="C196"/>
  <c r="E196"/>
  <c r="A197"/>
  <c r="B197"/>
  <c r="C197"/>
  <c r="E197"/>
  <c r="C198"/>
  <c r="E198"/>
  <c r="H198" i="1"/>
  <c r="D250" i="6"/>
  <c r="E250"/>
  <c r="J5" i="2"/>
  <c r="I7"/>
  <c r="K7"/>
  <c r="J7"/>
  <c r="C10" i="5"/>
  <c r="I6" i="2"/>
  <c r="K6"/>
  <c r="K9"/>
  <c r="H130" i="1"/>
  <c r="E250" i="2"/>
  <c r="I8"/>
  <c r="K8"/>
  <c r="J8"/>
  <c r="C10" i="6"/>
  <c r="C250" s="1"/>
  <c r="C10" i="3"/>
  <c r="J9" i="2"/>
  <c r="H169" i="1"/>
  <c r="H180"/>
  <c r="B195" i="2"/>
  <c r="B195" i="4"/>
  <c r="H173" i="1"/>
  <c r="H172"/>
  <c r="H171"/>
  <c r="H170"/>
  <c r="H165"/>
  <c r="H85"/>
  <c r="H83"/>
  <c r="H197"/>
  <c r="H196"/>
  <c r="H192"/>
  <c r="H190"/>
  <c r="H160"/>
  <c r="H158"/>
  <c r="H156"/>
  <c r="H184"/>
  <c r="H183"/>
  <c r="H179"/>
  <c r="H178"/>
  <c r="H177"/>
  <c r="H176"/>
  <c r="H175"/>
  <c r="H168"/>
  <c r="H167"/>
  <c r="H193"/>
  <c r="H84"/>
  <c r="F251"/>
  <c r="C250" i="3"/>
  <c r="C250" i="4"/>
  <c r="C252" s="1"/>
  <c r="E252" s="1"/>
  <c r="D251" i="1"/>
  <c r="C250" i="5"/>
  <c r="C252" s="1"/>
  <c r="E252" s="1"/>
  <c r="C252" i="3" l="1"/>
  <c r="E252" s="1"/>
  <c r="H209" i="1"/>
  <c r="C252" i="6"/>
  <c r="E252" s="1"/>
  <c r="H201" i="1"/>
  <c r="H253" s="1"/>
  <c r="D253"/>
  <c r="C252" i="2"/>
  <c r="E252" s="1"/>
  <c r="G253" i="1" l="1"/>
  <c r="D254"/>
  <c r="D255"/>
</calcChain>
</file>

<file path=xl/comments1.xml><?xml version="1.0" encoding="utf-8"?>
<comments xmlns="http://schemas.openxmlformats.org/spreadsheetml/2006/main">
  <authors>
    <author/>
  </authors>
  <commentList>
    <comment ref="F10" authorId="0">
      <text>
        <r>
          <rPr>
            <sz val="9"/>
            <color indexed="8"/>
            <rFont val="Tahoma"/>
            <family val="2"/>
            <charset val="1"/>
          </rPr>
          <t>chèque Khider  BNP 8805778
déposé le 17/08
2006,55€</t>
        </r>
      </text>
    </comment>
  </commentList>
</comments>
</file>

<file path=xl/sharedStrings.xml><?xml version="1.0" encoding="utf-8"?>
<sst xmlns="http://schemas.openxmlformats.org/spreadsheetml/2006/main" count="629" uniqueCount="216">
  <si>
    <t>Compte Syndic 41 rue Campane, Avignon</t>
  </si>
  <si>
    <t>Date</t>
  </si>
  <si>
    <t>Opérations</t>
  </si>
  <si>
    <t>Dépenses</t>
  </si>
  <si>
    <t>Ctrl</t>
  </si>
  <si>
    <t>Crédits</t>
  </si>
  <si>
    <t>AF non reçu</t>
  </si>
  <si>
    <t>Travaux hors budget + fd de roulement</t>
  </si>
  <si>
    <t>Appel de fonds</t>
  </si>
  <si>
    <t>Copro créditeurs</t>
  </si>
  <si>
    <t>Copro débiteurs</t>
  </si>
  <si>
    <t>Charges</t>
  </si>
  <si>
    <t>Charges imputable Augier de Crémiers 2240,55€</t>
  </si>
  <si>
    <t>Brussali Entretien</t>
  </si>
  <si>
    <t>TIP</t>
  </si>
  <si>
    <t>GDF</t>
  </si>
  <si>
    <t>Véolia</t>
  </si>
  <si>
    <t>Attention 28,85 prélevé deux fois sur le compte</t>
  </si>
  <si>
    <t>Axa assurance du 01/10/2009 au 01/10/2010</t>
  </si>
  <si>
    <t>Prélèv</t>
  </si>
  <si>
    <t>ok régul trop prélevé de 28,85</t>
  </si>
  <si>
    <t>EDF</t>
  </si>
  <si>
    <t>Leroy Merlin Matériaux pour BAL + verrou cagibi</t>
  </si>
  <si>
    <t>SARL Alpilles GAZ Services</t>
  </si>
  <si>
    <t>Timbres</t>
  </si>
  <si>
    <t>Axa assurance du 01/10/2010 au 01/10/2011</t>
  </si>
  <si>
    <t>appel de fond</t>
  </si>
  <si>
    <t>M. Bardon</t>
  </si>
  <si>
    <t>SOS Toit Bleu</t>
  </si>
  <si>
    <t>Indemnité Syndic AG 3 septembre 2010</t>
  </si>
  <si>
    <t>Laboratoire Hygiène Pce Désinsectisation</t>
  </si>
  <si>
    <t>Entree boite aux lettres</t>
  </si>
  <si>
    <t xml:space="preserve"> M.Bardon Mme Larochette</t>
  </si>
  <si>
    <t xml:space="preserve">Acompte M'RIK </t>
  </si>
  <si>
    <t>Provision M'RIK 565,08 annulé</t>
  </si>
  <si>
    <t>x</t>
  </si>
  <si>
    <t>Provision SOS Toit  100 € annulé</t>
  </si>
  <si>
    <t>Axa assurance du 01/10/11 au 30/09/12</t>
  </si>
  <si>
    <t>SOS Toit Bleu Rénovation toiture</t>
  </si>
  <si>
    <t>Réno toiture</t>
  </si>
  <si>
    <t>Timbres + Courrier JLB</t>
  </si>
  <si>
    <t>Timbre fiscal Saisine Juge d'Instance JLB</t>
  </si>
  <si>
    <t>Indemnité Syndic AG 17 février 2012</t>
  </si>
  <si>
    <t>Remplacement de la porte d'entrée + clés</t>
  </si>
  <si>
    <t>Acompte Magnet Porte d'entrée</t>
  </si>
  <si>
    <t>Acompte SOS Toit Bleu Réno toiture</t>
  </si>
  <si>
    <t>Solde de tout compte Bardon</t>
  </si>
  <si>
    <t>Régularisation Bardon</t>
  </si>
  <si>
    <t>Appel de fonds Mercury</t>
  </si>
  <si>
    <t>Axa assurance du 01/10/12 au 30/09/13</t>
  </si>
  <si>
    <t>Travaux supplémentaire toiture</t>
  </si>
  <si>
    <t>appel de fonds</t>
  </si>
  <si>
    <t>ch 9272478</t>
  </si>
  <si>
    <t>Brussali Entretien 4e tri 2012 fa N° 35223</t>
  </si>
  <si>
    <t>ch 9272479</t>
  </si>
  <si>
    <t>Brusssali Entretien 1 tri 2013 Fa N°35485</t>
  </si>
  <si>
    <t>Fa Veolia</t>
  </si>
  <si>
    <t>ch 9272480</t>
  </si>
  <si>
    <t>fa Alpilles gaz</t>
  </si>
  <si>
    <t>Gdf suez</t>
  </si>
  <si>
    <t>regul dernier appel de fonds</t>
  </si>
  <si>
    <t>ch 7235961</t>
  </si>
  <si>
    <t>Brussali nettoyage</t>
  </si>
  <si>
    <t>ch 7235962</t>
  </si>
  <si>
    <t>Indemnité Syndic AG 16 /09/ 2013</t>
  </si>
  <si>
    <t>tip</t>
  </si>
  <si>
    <t>Axa</t>
  </si>
  <si>
    <t>gdf</t>
  </si>
  <si>
    <t>ch7235963</t>
  </si>
  <si>
    <t>Brussali 4 tr 2013+ mai2013</t>
  </si>
  <si>
    <t>Prelevement</t>
  </si>
  <si>
    <t>EDf</t>
  </si>
  <si>
    <t>Veolia 2013</t>
  </si>
  <si>
    <t>Gdf</t>
  </si>
  <si>
    <t>ch 7235634</t>
  </si>
  <si>
    <t>Brussali 1 TR 2014</t>
  </si>
  <si>
    <t>Edf</t>
  </si>
  <si>
    <t>ch7235965</t>
  </si>
  <si>
    <t>Brussali 2tr 2014</t>
  </si>
  <si>
    <t>Veolia fa du 12 Juin 2014</t>
  </si>
  <si>
    <t>ch7235966</t>
  </si>
  <si>
    <t>Indemnités Syndic</t>
  </si>
  <si>
    <t>ch 7235968</t>
  </si>
  <si>
    <t>Brussali 3 eme tri 2014</t>
  </si>
  <si>
    <t>ch 7235969</t>
  </si>
  <si>
    <t>Alpilles gaz Fa n° 43557</t>
  </si>
  <si>
    <t>ch7235970</t>
  </si>
  <si>
    <t>Bricoman / peinture</t>
  </si>
  <si>
    <t>Total</t>
  </si>
  <si>
    <t>solde banque</t>
  </si>
  <si>
    <t>Prévision du compte</t>
  </si>
  <si>
    <r>
      <t>Solde du compte</t>
    </r>
    <r>
      <rPr>
        <sz val="10"/>
        <rFont val="Arial"/>
        <family val="2"/>
        <charset val="1"/>
      </rPr>
      <t xml:space="preserve"> (Prévision - AF non reçu)</t>
    </r>
  </si>
  <si>
    <t>Récap Situations</t>
  </si>
  <si>
    <t>Situation</t>
  </si>
  <si>
    <t>Luc Mercury</t>
  </si>
  <si>
    <t>Tantièmes</t>
  </si>
  <si>
    <t>AF non versé</t>
  </si>
  <si>
    <t>Dette Khider affectation sur copro</t>
  </si>
  <si>
    <t>clsq</t>
  </si>
  <si>
    <t>draghici</t>
  </si>
  <si>
    <t>larochette</t>
  </si>
  <si>
    <t>pallara</t>
  </si>
  <si>
    <t>Solde compte Khider Augiers De Crémiers à cette date, vente le 21/09/2009</t>
  </si>
  <si>
    <t>Solde compte Bardon, vente le 28/08/2012</t>
  </si>
  <si>
    <t>mis en banque le 5/12</t>
  </si>
  <si>
    <t>mis en banque le 15/02</t>
  </si>
  <si>
    <t>mis en banque le 6/02</t>
  </si>
  <si>
    <t>remise 24/05</t>
  </si>
  <si>
    <t>remise du 06/07</t>
  </si>
  <si>
    <t>prévision</t>
  </si>
  <si>
    <t>Solde Compte</t>
  </si>
  <si>
    <t>C.L.S.Q.</t>
  </si>
  <si>
    <t>mis en banque le 05/12</t>
  </si>
  <si>
    <t>mis en banque le 03/01</t>
  </si>
  <si>
    <t>Remise du 06/07</t>
  </si>
  <si>
    <t>Olivier Draghici</t>
  </si>
  <si>
    <t>vir juin</t>
  </si>
  <si>
    <t>Monique Larochette</t>
  </si>
  <si>
    <t>mis en banque le 11/01</t>
  </si>
  <si>
    <t>remise 06/07</t>
  </si>
  <si>
    <t>Claude Pallara</t>
  </si>
  <si>
    <t>ch7235971</t>
  </si>
  <si>
    <t>Fa Alpilles gaz ( depannage)</t>
  </si>
  <si>
    <t>ch 7235972</t>
  </si>
  <si>
    <t>Fa Brussali 37279</t>
  </si>
  <si>
    <t>Veolia Décembre</t>
  </si>
  <si>
    <t>Versement MR Mercury ( S/cheque 300 euros)</t>
  </si>
  <si>
    <t>ch7235973</t>
  </si>
  <si>
    <t>ch72535974</t>
  </si>
  <si>
    <t>Brussali 1 tr 2015</t>
  </si>
  <si>
    <t>BNP</t>
  </si>
  <si>
    <t>Com annuelle BNP</t>
  </si>
  <si>
    <t>ch72535975</t>
  </si>
  <si>
    <t>Brussali nettoyage N°37 762</t>
  </si>
  <si>
    <t>Veolia</t>
  </si>
  <si>
    <t>ch 7235976</t>
  </si>
  <si>
    <t>Vir</t>
  </si>
  <si>
    <t>Régularisation bnp Rbt</t>
  </si>
  <si>
    <t>Axa cot 2015/2016</t>
  </si>
  <si>
    <t>Ch 7235977</t>
  </si>
  <si>
    <t>Indemnités C PALLARA</t>
  </si>
  <si>
    <t>Ch 7235978</t>
  </si>
  <si>
    <t>Fa RSB ramonage</t>
  </si>
  <si>
    <t>Ch 7235979</t>
  </si>
  <si>
    <t>Fa Brussali</t>
  </si>
  <si>
    <t>Axa Rbt</t>
  </si>
  <si>
    <t>Ch 7235980</t>
  </si>
  <si>
    <t>Fa Plomberie Provençale</t>
  </si>
  <si>
    <t>edf 8421</t>
  </si>
  <si>
    <t>veolia</t>
  </si>
  <si>
    <t>Engie ( Gaz )</t>
  </si>
  <si>
    <t>ch 7235981</t>
  </si>
  <si>
    <t>Brussali</t>
  </si>
  <si>
    <t>ch 7235983</t>
  </si>
  <si>
    <t>Ch 7235982</t>
  </si>
  <si>
    <t>boite aux lettres</t>
  </si>
  <si>
    <t>prelevement</t>
  </si>
  <si>
    <t>frais Bnp</t>
  </si>
  <si>
    <t xml:space="preserve">Bnp </t>
  </si>
  <si>
    <t>retrocession frais bnp</t>
  </si>
  <si>
    <t>ch 7235984</t>
  </si>
  <si>
    <t>Fa Brussali 07</t>
  </si>
  <si>
    <t>La poste enveloppes timbrées</t>
  </si>
  <si>
    <t>Ch 7235985</t>
  </si>
  <si>
    <t>Indemnités 2016 C,Pallara</t>
  </si>
  <si>
    <t>Axa cot 2016/2017</t>
  </si>
  <si>
    <t>²</t>
  </si>
  <si>
    <t>ch 7235987</t>
  </si>
  <si>
    <t>rsb N° 288 ctn spot Chaudiére</t>
  </si>
  <si>
    <t>Brussali fm 39 652</t>
  </si>
  <si>
    <t>Appel de fond</t>
  </si>
  <si>
    <t>Rsb ramonage</t>
  </si>
  <si>
    <t>Veolia 7480</t>
  </si>
  <si>
    <t>Appel de fonds, chaudiére</t>
  </si>
  <si>
    <t>ch 7235988</t>
  </si>
  <si>
    <t>CH 7235986</t>
  </si>
  <si>
    <t>ch 7235989</t>
  </si>
  <si>
    <t>ch 7235990</t>
  </si>
  <si>
    <t>F 50775 A,S,G Chaudiere</t>
  </si>
  <si>
    <t>ch 8473391</t>
  </si>
  <si>
    <t>fa Brussali n° fm 40336</t>
  </si>
  <si>
    <t>Appel de fonds Chaudiére</t>
  </si>
  <si>
    <t>Appel de fonds, gestion courante</t>
  </si>
  <si>
    <t>bnp</t>
  </si>
  <si>
    <t>Frais annuel Bnp</t>
  </si>
  <si>
    <t>CH 8473392</t>
  </si>
  <si>
    <t>ACPTE FA Simon 171399</t>
  </si>
  <si>
    <t>ch 8473393</t>
  </si>
  <si>
    <t>Entretien Simon</t>
  </si>
  <si>
    <t>ch 8473394</t>
  </si>
  <si>
    <t>solde fa Simon 171399 chaudiere</t>
  </si>
  <si>
    <t>Prélèvement</t>
  </si>
  <si>
    <t>EDF 10005901442</t>
  </si>
  <si>
    <t xml:space="preserve">Engie gaz </t>
  </si>
  <si>
    <t>Prélévement</t>
  </si>
  <si>
    <t xml:space="preserve">Veolia </t>
  </si>
  <si>
    <t>Fa ENGIE 120004679775</t>
  </si>
  <si>
    <t>Ch 8473395</t>
  </si>
  <si>
    <t>Ch 8473396</t>
  </si>
  <si>
    <t>Indemnités annuelle Mr Pallara</t>
  </si>
  <si>
    <t>Appels de fonds</t>
  </si>
  <si>
    <t>Ch 8473397</t>
  </si>
  <si>
    <t>Brussali 3em tri</t>
  </si>
  <si>
    <t>Axa cotisation 2017/2018</t>
  </si>
  <si>
    <t>engie</t>
  </si>
  <si>
    <t>prelvement</t>
  </si>
  <si>
    <t>edf</t>
  </si>
  <si>
    <t>ch 84773398</t>
  </si>
  <si>
    <t>Brussali 4em tri 2014</t>
  </si>
  <si>
    <t>Engie</t>
  </si>
  <si>
    <t>Eau</t>
  </si>
  <si>
    <t>ch 8473399</t>
  </si>
  <si>
    <t>Brussali 1 tr 18</t>
  </si>
  <si>
    <t>Edf du 05/05</t>
  </si>
  <si>
    <t>ch 8473400</t>
  </si>
  <si>
    <t>Sté Simon Ent/ Dep 2018/2019</t>
  </si>
</sst>
</file>

<file path=xl/styles.xml><?xml version="1.0" encoding="utf-8"?>
<styleSheet xmlns="http://schemas.openxmlformats.org/spreadsheetml/2006/main">
  <numFmts count="4">
    <numFmt numFmtId="164" formatCode="dd\-mmm\-yy;@"/>
    <numFmt numFmtId="165" formatCode="#,##0.00&quot; €&quot;"/>
    <numFmt numFmtId="166" formatCode="#,##0.00&quot; €&quot;;[Red]\-#,##0.00&quot; €&quot;"/>
    <numFmt numFmtId="167" formatCode="#,##0.00\ _€"/>
  </numFmts>
  <fonts count="10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color indexed="8"/>
      <name val="Tahoma"/>
      <family val="2"/>
      <charset val="1"/>
    </font>
    <font>
      <sz val="10"/>
      <color indexed="55"/>
      <name val="Arial"/>
      <family val="2"/>
      <charset val="1"/>
    </font>
    <font>
      <sz val="8"/>
      <name val="Arial"/>
      <family val="2"/>
      <charset val="1"/>
    </font>
    <font>
      <sz val="10"/>
      <color indexed="23"/>
      <name val="Arial"/>
      <family val="2"/>
      <charset val="1"/>
    </font>
    <font>
      <sz val="10"/>
      <color indexed="25"/>
      <name val="Arial"/>
      <family val="2"/>
      <charset val="1"/>
    </font>
    <font>
      <sz val="10"/>
      <color indexed="22"/>
      <name val="Arial"/>
      <family val="2"/>
      <charset val="1"/>
    </font>
    <font>
      <sz val="10"/>
      <color indexed="3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164" fontId="1" fillId="0" borderId="0" xfId="1" applyNumberFormat="1" applyAlignment="1">
      <alignment horizontal="center"/>
    </xf>
    <xf numFmtId="0" fontId="1" fillId="0" borderId="0" xfId="1" applyNumberFormat="1" applyAlignment="1">
      <alignment horizontal="center"/>
    </xf>
    <xf numFmtId="0" fontId="1" fillId="0" borderId="0" xfId="1"/>
    <xf numFmtId="165" fontId="1" fillId="0" borderId="0" xfId="1" applyNumberFormat="1"/>
    <xf numFmtId="165" fontId="1" fillId="0" borderId="0" xfId="1" applyNumberFormat="1" applyAlignment="1">
      <alignment horizontal="center"/>
    </xf>
    <xf numFmtId="0" fontId="2" fillId="0" borderId="0" xfId="1" applyFont="1"/>
    <xf numFmtId="164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0" fontId="1" fillId="0" borderId="0" xfId="1" applyFont="1"/>
    <xf numFmtId="10" fontId="1" fillId="0" borderId="0" xfId="1" applyNumberFormat="1"/>
    <xf numFmtId="2" fontId="1" fillId="0" borderId="0" xfId="1" applyNumberFormat="1"/>
    <xf numFmtId="3" fontId="1" fillId="0" borderId="0" xfId="1" applyNumberFormat="1" applyAlignment="1">
      <alignment horizontal="center"/>
    </xf>
    <xf numFmtId="165" fontId="1" fillId="0" borderId="0" xfId="1" applyNumberFormat="1" applyFont="1"/>
    <xf numFmtId="3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/>
    </xf>
    <xf numFmtId="166" fontId="1" fillId="0" borderId="0" xfId="1" applyNumberFormat="1"/>
    <xf numFmtId="165" fontId="4" fillId="0" borderId="0" xfId="1" applyNumberFormat="1" applyFont="1"/>
    <xf numFmtId="165" fontId="4" fillId="0" borderId="0" xfId="1" applyNumberFormat="1" applyFont="1" applyAlignment="1">
      <alignment horizontal="center"/>
    </xf>
    <xf numFmtId="0" fontId="1" fillId="0" borderId="0" xfId="1" applyNumberFormat="1" applyFont="1" applyFill="1" applyAlignment="1">
      <alignment horizontal="center"/>
    </xf>
    <xf numFmtId="0" fontId="1" fillId="0" borderId="0" xfId="1" applyFont="1" applyFill="1"/>
    <xf numFmtId="165" fontId="1" fillId="0" borderId="0" xfId="1" applyNumberFormat="1" applyFill="1"/>
    <xf numFmtId="0" fontId="1" fillId="0" borderId="1" xfId="1" applyFont="1" applyBorder="1"/>
    <xf numFmtId="165" fontId="1" fillId="0" borderId="1" xfId="1" applyNumberFormat="1" applyBorder="1"/>
    <xf numFmtId="165" fontId="1" fillId="0" borderId="1" xfId="1" applyNumberFormat="1" applyBorder="1" applyAlignment="1">
      <alignment horizontal="center"/>
    </xf>
    <xf numFmtId="165" fontId="1" fillId="0" borderId="2" xfId="1" applyNumberFormat="1" applyBorder="1"/>
    <xf numFmtId="0" fontId="2" fillId="0" borderId="1" xfId="1" applyFont="1" applyBorder="1"/>
    <xf numFmtId="166" fontId="1" fillId="0" borderId="1" xfId="1" applyNumberFormat="1" applyBorder="1"/>
    <xf numFmtId="0" fontId="5" fillId="0" borderId="0" xfId="1" applyFont="1" applyAlignment="1">
      <alignment horizontal="right"/>
    </xf>
    <xf numFmtId="165" fontId="5" fillId="0" borderId="0" xfId="1" applyNumberFormat="1" applyFont="1"/>
    <xf numFmtId="165" fontId="5" fillId="0" borderId="0" xfId="1" applyNumberFormat="1" applyFont="1" applyAlignment="1">
      <alignment horizontal="center"/>
    </xf>
    <xf numFmtId="167" fontId="2" fillId="0" borderId="1" xfId="1" applyNumberFormat="1" applyFont="1" applyBorder="1" applyAlignment="1">
      <alignment horizontal="center"/>
    </xf>
    <xf numFmtId="9" fontId="1" fillId="0" borderId="0" xfId="1" applyNumberFormat="1"/>
    <xf numFmtId="165" fontId="6" fillId="0" borderId="0" xfId="1" applyNumberFormat="1" applyFont="1"/>
    <xf numFmtId="164" fontId="1" fillId="0" borderId="3" xfId="1" applyNumberFormat="1" applyBorder="1" applyAlignment="1">
      <alignment horizontal="center"/>
    </xf>
    <xf numFmtId="0" fontId="1" fillId="0" borderId="3" xfId="1" applyBorder="1"/>
    <xf numFmtId="165" fontId="1" fillId="0" borderId="3" xfId="1" applyNumberFormat="1" applyBorder="1"/>
    <xf numFmtId="9" fontId="1" fillId="0" borderId="3" xfId="1" applyNumberFormat="1" applyBorder="1"/>
    <xf numFmtId="165" fontId="7" fillId="0" borderId="0" xfId="1" applyNumberFormat="1" applyFont="1"/>
    <xf numFmtId="165" fontId="8" fillId="0" borderId="0" xfId="1" applyNumberFormat="1" applyFont="1"/>
    <xf numFmtId="0" fontId="1" fillId="0" borderId="0" xfId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5" fontId="1" fillId="0" borderId="0" xfId="1" applyNumberFormat="1" applyAlignment="1"/>
    <xf numFmtId="165" fontId="6" fillId="0" borderId="0" xfId="1" applyNumberFormat="1" applyFont="1" applyAlignment="1"/>
    <xf numFmtId="165" fontId="1" fillId="0" borderId="0" xfId="1" applyNumberFormat="1" applyFont="1" applyAlignment="1"/>
    <xf numFmtId="165" fontId="1" fillId="0" borderId="3" xfId="1" applyNumberFormat="1" applyBorder="1" applyAlignment="1"/>
    <xf numFmtId="165" fontId="7" fillId="0" borderId="0" xfId="1" applyNumberFormat="1" applyFont="1" applyAlignment="1"/>
    <xf numFmtId="165" fontId="8" fillId="0" borderId="0" xfId="1" applyNumberFormat="1" applyFont="1" applyAlignment="1"/>
    <xf numFmtId="165" fontId="9" fillId="0" borderId="0" xfId="1" applyNumberFormat="1" applyFont="1" applyAlignment="1"/>
    <xf numFmtId="165" fontId="1" fillId="0" borderId="1" xfId="1" applyNumberFormat="1" applyBorder="1" applyAlignment="1"/>
    <xf numFmtId="167" fontId="1" fillId="0" borderId="0" xfId="1" applyNumberFormat="1" applyAlignment="1"/>
    <xf numFmtId="0" fontId="2" fillId="0" borderId="1" xfId="1" applyNumberFormat="1" applyFont="1" applyBorder="1"/>
    <xf numFmtId="0" fontId="1" fillId="0" borderId="0" xfId="1" applyNumberFormat="1" applyAlignment="1"/>
    <xf numFmtId="0" fontId="1" fillId="0" borderId="0" xfId="1" applyNumberFormat="1"/>
    <xf numFmtId="20" fontId="1" fillId="0" borderId="0" xfId="1" applyNumberFormat="1"/>
    <xf numFmtId="0" fontId="1" fillId="0" borderId="1" xfId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/>
    </xf>
    <xf numFmtId="166" fontId="1" fillId="0" borderId="1" xfId="1" applyNumberFormat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Q256"/>
  <sheetViews>
    <sheetView zoomScaleNormal="100" workbookViewId="0">
      <pane ySplit="4" topLeftCell="A219" activePane="bottomLeft" state="frozen"/>
      <selection pane="bottomLeft" activeCell="A230" sqref="A230"/>
    </sheetView>
  </sheetViews>
  <sheetFormatPr baseColWidth="10" defaultRowHeight="12.75"/>
  <cols>
    <col min="1" max="1" width="11.42578125" style="1"/>
    <col min="2" max="2" width="11.42578125" style="2"/>
    <col min="3" max="3" width="42.85546875" style="3" customWidth="1"/>
    <col min="4" max="4" width="13.5703125" style="4" customWidth="1"/>
    <col min="5" max="5" width="4.140625" style="5" customWidth="1"/>
    <col min="6" max="6" width="12.5703125" style="4" customWidth="1"/>
    <col min="7" max="7" width="11.5703125" style="4" customWidth="1"/>
    <col min="8" max="16384" width="11.42578125" style="3"/>
  </cols>
  <sheetData>
    <row r="2" spans="1:13">
      <c r="C2" s="6" t="s">
        <v>0</v>
      </c>
    </row>
    <row r="4" spans="1:13">
      <c r="A4" s="7" t="s">
        <v>1</v>
      </c>
      <c r="B4" s="8"/>
      <c r="C4" s="9" t="s">
        <v>2</v>
      </c>
      <c r="D4" s="10" t="s">
        <v>3</v>
      </c>
      <c r="E4" s="10" t="s">
        <v>4</v>
      </c>
      <c r="F4" s="10" t="s">
        <v>5</v>
      </c>
      <c r="G4" s="11"/>
      <c r="H4" s="12" t="s">
        <v>6</v>
      </c>
    </row>
    <row r="5" spans="1:13">
      <c r="C5" s="3" t="s">
        <v>7</v>
      </c>
      <c r="E5" s="13"/>
      <c r="F5" s="4">
        <f>C.L.S.Q.!D5+Larochette!D5+Mercury!D5+Draghici!D5+Pallara!D5</f>
        <v>1173.5999999999999</v>
      </c>
      <c r="G5" s="4" t="str">
        <f t="shared" ref="G5:G10" si="0">IF(E5="x",D5,"")</f>
        <v/>
      </c>
      <c r="H5" s="4"/>
    </row>
    <row r="6" spans="1:13">
      <c r="C6" s="14" t="s">
        <v>8</v>
      </c>
      <c r="F6" s="4">
        <f>C.L.S.Q.!D6+Larochette!D6+Mercury!D6+Draghici!D6+Pallara!D6</f>
        <v>7127</v>
      </c>
      <c r="G6" s="4" t="str">
        <f t="shared" si="0"/>
        <v/>
      </c>
      <c r="H6" s="4"/>
    </row>
    <row r="7" spans="1:13">
      <c r="C7" s="14" t="s">
        <v>9</v>
      </c>
      <c r="F7" s="4">
        <f>C.L.S.Q.!D7+Larochette!D7+Mercury!D7+Draghici!D7+Pallara!D7</f>
        <v>883.94</v>
      </c>
      <c r="G7" s="4" t="str">
        <f t="shared" si="0"/>
        <v/>
      </c>
      <c r="H7" s="4"/>
    </row>
    <row r="8" spans="1:13">
      <c r="C8" s="14" t="s">
        <v>10</v>
      </c>
      <c r="F8" s="4">
        <f>C.L.S.Q.!D8+Larochette!D8+Mercury!D8+Draghici!D8+Pallara!D8</f>
        <v>-3242.9799999999996</v>
      </c>
      <c r="G8" s="4" t="str">
        <f t="shared" si="0"/>
        <v/>
      </c>
      <c r="H8" s="4"/>
      <c r="L8" s="15"/>
      <c r="M8" s="16"/>
    </row>
    <row r="9" spans="1:13">
      <c r="C9" s="3" t="s">
        <v>11</v>
      </c>
      <c r="D9" s="4">
        <v>3085.6</v>
      </c>
      <c r="F9" s="4">
        <f>C.L.S.Q.!D9+Larochette!D9+Mercury!D9+Draghici!D9+Pallara!D9</f>
        <v>0</v>
      </c>
      <c r="G9" s="4" t="str">
        <f t="shared" si="0"/>
        <v/>
      </c>
      <c r="H9" s="4"/>
      <c r="L9" s="15"/>
      <c r="M9" s="16"/>
    </row>
    <row r="10" spans="1:13">
      <c r="B10" s="17"/>
      <c r="C10" s="3" t="s">
        <v>12</v>
      </c>
      <c r="D10" s="18">
        <f>Mercury!D10</f>
        <v>1757.61</v>
      </c>
      <c r="E10" s="13"/>
      <c r="F10" s="4">
        <f>C.L.S.Q.!D10+Larochette!D10+Draghici!D10+Pallara!D10+Mercury!D10</f>
        <v>3764.16</v>
      </c>
      <c r="G10" s="4" t="str">
        <f t="shared" si="0"/>
        <v/>
      </c>
      <c r="H10" s="18"/>
      <c r="L10" s="15"/>
      <c r="M10" s="16"/>
    </row>
    <row r="11" spans="1:13">
      <c r="A11" s="1">
        <v>39986</v>
      </c>
      <c r="B11" s="19">
        <v>9272455</v>
      </c>
      <c r="C11" s="14" t="s">
        <v>13</v>
      </c>
      <c r="D11" s="4">
        <v>78.180000000000007</v>
      </c>
      <c r="F11" s="4">
        <f>C.L.S.Q.!D11+Larochette!D11+Mercury!D11+Draghici!D11+Pallara!D11</f>
        <v>0</v>
      </c>
      <c r="G11" s="4">
        <v>0</v>
      </c>
      <c r="H11" s="4"/>
      <c r="L11" s="15"/>
      <c r="M11" s="16"/>
    </row>
    <row r="12" spans="1:13">
      <c r="A12" s="1">
        <v>40003</v>
      </c>
      <c r="B12" s="17" t="s">
        <v>14</v>
      </c>
      <c r="C12" s="14" t="s">
        <v>15</v>
      </c>
      <c r="D12" s="4">
        <v>30.07</v>
      </c>
      <c r="F12" s="4">
        <f>C.L.S.Q.!D12+Larochette!D12+Mercury!D12+Draghici!D12+Pallara!D12</f>
        <v>0</v>
      </c>
      <c r="G12" s="4">
        <v>0</v>
      </c>
      <c r="H12" s="4"/>
      <c r="L12" s="15"/>
    </row>
    <row r="13" spans="1:13">
      <c r="A13" s="1">
        <v>40003</v>
      </c>
      <c r="B13" s="2" t="s">
        <v>14</v>
      </c>
      <c r="C13" s="14" t="s">
        <v>16</v>
      </c>
      <c r="D13" s="4">
        <v>72.760000000000005</v>
      </c>
      <c r="F13" s="4">
        <f>C.L.S.Q.!D13+Larochette!D13+Mercury!D13+Draghici!D13+Pallara!D13</f>
        <v>0</v>
      </c>
      <c r="G13" s="4">
        <v>0</v>
      </c>
      <c r="H13" s="4"/>
    </row>
    <row r="14" spans="1:13">
      <c r="A14" s="1">
        <v>40079</v>
      </c>
      <c r="B14" s="2" t="s">
        <v>14</v>
      </c>
      <c r="C14" s="14" t="s">
        <v>15</v>
      </c>
      <c r="D14" s="18">
        <v>57.7</v>
      </c>
      <c r="E14" s="13"/>
      <c r="F14" s="4">
        <f>C.L.S.Q.!D14+Larochette!D14+Mercury!D14+Draghici!D14+Pallara!D14</f>
        <v>0</v>
      </c>
      <c r="G14" s="4">
        <v>0</v>
      </c>
      <c r="H14" s="4"/>
      <c r="I14" s="3" t="s">
        <v>17</v>
      </c>
    </row>
    <row r="15" spans="1:13">
      <c r="A15" s="1">
        <v>40110</v>
      </c>
      <c r="B15" s="17">
        <v>9272451</v>
      </c>
      <c r="C15" s="14" t="s">
        <v>18</v>
      </c>
      <c r="D15" s="4">
        <v>295.2</v>
      </c>
      <c r="F15" s="4">
        <f>C.L.S.Q.!D15+Larochette!D15+Mercury!D15+Draghici!D15+Pallara!D15</f>
        <v>0</v>
      </c>
      <c r="G15" s="4">
        <v>0</v>
      </c>
      <c r="H15" s="4"/>
    </row>
    <row r="16" spans="1:13">
      <c r="A16" s="1">
        <v>40126</v>
      </c>
      <c r="B16" s="2" t="s">
        <v>19</v>
      </c>
      <c r="C16" s="14" t="s">
        <v>15</v>
      </c>
      <c r="D16" s="4">
        <v>64.19</v>
      </c>
      <c r="F16" s="4">
        <f>C.L.S.Q.!D16+Larochette!D16+Mercury!D16+Draghici!D16+Pallara!D16</f>
        <v>0</v>
      </c>
      <c r="G16" s="4">
        <v>0</v>
      </c>
      <c r="H16" s="4"/>
      <c r="I16" s="3" t="s">
        <v>20</v>
      </c>
    </row>
    <row r="17" spans="1:10">
      <c r="A17" s="1">
        <v>40125</v>
      </c>
      <c r="B17" s="17">
        <v>9272452</v>
      </c>
      <c r="C17" s="14" t="s">
        <v>21</v>
      </c>
      <c r="D17" s="4">
        <v>58.74</v>
      </c>
      <c r="F17" s="4">
        <f>C.L.S.Q.!D17+Larochette!D17+Mercury!D17+Draghici!D17+Pallara!D17</f>
        <v>0</v>
      </c>
      <c r="G17" s="4">
        <v>0</v>
      </c>
      <c r="H17" s="4"/>
    </row>
    <row r="18" spans="1:10">
      <c r="A18" s="1">
        <v>40144</v>
      </c>
      <c r="B18" s="17">
        <v>9272453</v>
      </c>
      <c r="C18" s="14" t="s">
        <v>22</v>
      </c>
      <c r="D18" s="4">
        <v>17.38</v>
      </c>
      <c r="F18" s="4">
        <f>C.L.S.Q.!D18+Larochette!D18+Mercury!D18+Draghici!D18+Pallara!D18</f>
        <v>0</v>
      </c>
      <c r="G18" s="4">
        <v>0</v>
      </c>
      <c r="H18" s="4"/>
    </row>
    <row r="19" spans="1:10">
      <c r="A19" s="1">
        <v>40187</v>
      </c>
      <c r="B19" s="20" t="s">
        <v>19</v>
      </c>
      <c r="C19" s="14" t="s">
        <v>16</v>
      </c>
      <c r="D19" s="4">
        <v>111.56</v>
      </c>
      <c r="F19" s="4">
        <f>C.L.S.Q.!D19+Larochette!D19+Mercury!D19+Draghici!D19+Pallara!D19</f>
        <v>0</v>
      </c>
      <c r="G19" s="4">
        <v>0</v>
      </c>
      <c r="H19" s="4"/>
    </row>
    <row r="20" spans="1:10">
      <c r="A20" s="1">
        <v>40081</v>
      </c>
      <c r="B20" s="19">
        <v>9272455</v>
      </c>
      <c r="C20" s="14" t="s">
        <v>13</v>
      </c>
      <c r="D20" s="4">
        <v>78.180000000000007</v>
      </c>
      <c r="F20" s="4">
        <f>C.L.S.Q.!D20+Larochette!D20+Mercury!D20+Draghici!D20+Pallara!D20</f>
        <v>0</v>
      </c>
      <c r="G20" s="4">
        <v>0</v>
      </c>
      <c r="H20" s="4"/>
      <c r="J20" s="21"/>
    </row>
    <row r="21" spans="1:10">
      <c r="A21" s="1">
        <v>40161</v>
      </c>
      <c r="B21" s="19">
        <v>9272455</v>
      </c>
      <c r="C21" s="14" t="s">
        <v>13</v>
      </c>
      <c r="D21" s="4">
        <v>86.08</v>
      </c>
      <c r="F21" s="4">
        <f>C.L.S.Q.!D21+Larochette!D21+Mercury!D21+Draghici!D21+Pallara!D21</f>
        <v>0</v>
      </c>
      <c r="G21" s="4">
        <v>0</v>
      </c>
      <c r="H21" s="4"/>
    </row>
    <row r="22" spans="1:10">
      <c r="A22" s="1">
        <v>40188</v>
      </c>
      <c r="B22" s="20" t="s">
        <v>19</v>
      </c>
      <c r="C22" s="14" t="s">
        <v>15</v>
      </c>
      <c r="D22" s="4">
        <v>315.60000000000002</v>
      </c>
      <c r="F22" s="4">
        <f>C.L.S.Q.!D22+Larochette!D22+Mercury!D22+Draghici!D22+Pallara!D22</f>
        <v>0</v>
      </c>
      <c r="G22" s="4">
        <v>0</v>
      </c>
      <c r="H22" s="4"/>
    </row>
    <row r="23" spans="1:10">
      <c r="A23" s="1">
        <v>40189</v>
      </c>
      <c r="B23" s="19">
        <v>9272454</v>
      </c>
      <c r="C23" s="14" t="s">
        <v>23</v>
      </c>
      <c r="D23" s="4">
        <v>114.1</v>
      </c>
      <c r="F23" s="4">
        <f>C.L.S.Q.!D23+Larochette!D23+Mercury!D23+Draghici!D23+Pallara!D23</f>
        <v>0</v>
      </c>
      <c r="G23" s="4">
        <v>0</v>
      </c>
      <c r="H23" s="4"/>
    </row>
    <row r="24" spans="1:10">
      <c r="A24" s="1">
        <v>40197</v>
      </c>
      <c r="B24" s="17">
        <v>9272456</v>
      </c>
      <c r="C24" s="14" t="s">
        <v>24</v>
      </c>
      <c r="D24" s="4">
        <v>13.44</v>
      </c>
      <c r="F24" s="4">
        <f>C.L.S.Q.!D24+Larochette!D24+Mercury!D24+Draghici!D24+Pallara!D24</f>
        <v>0</v>
      </c>
      <c r="G24" s="4">
        <v>0</v>
      </c>
      <c r="H24" s="4"/>
    </row>
    <row r="25" spans="1:10">
      <c r="A25" s="1">
        <v>40246</v>
      </c>
      <c r="B25" s="2" t="s">
        <v>19</v>
      </c>
      <c r="C25" s="14" t="s">
        <v>15</v>
      </c>
      <c r="D25" s="4">
        <v>314.44</v>
      </c>
      <c r="F25" s="4">
        <f>C.L.S.Q.!D25+Larochette!D25+Mercury!D25+Draghici!D25+Pallara!D25</f>
        <v>0</v>
      </c>
      <c r="G25" s="4">
        <v>0</v>
      </c>
      <c r="H25" s="4"/>
    </row>
    <row r="26" spans="1:10">
      <c r="A26" s="1">
        <v>40254</v>
      </c>
      <c r="B26" s="17">
        <v>9272457</v>
      </c>
      <c r="C26" s="14" t="s">
        <v>13</v>
      </c>
      <c r="D26" s="4">
        <v>78.180000000000007</v>
      </c>
      <c r="F26" s="4">
        <f>C.L.S.Q.!D26+Larochette!D26+Mercury!D26+Draghici!D26+Pallara!D26</f>
        <v>0</v>
      </c>
      <c r="G26" s="4">
        <v>0</v>
      </c>
      <c r="H26" s="4"/>
    </row>
    <row r="27" spans="1:10">
      <c r="A27" s="1">
        <v>40325</v>
      </c>
      <c r="B27" s="2" t="s">
        <v>19</v>
      </c>
      <c r="C27" s="14" t="s">
        <v>15</v>
      </c>
      <c r="D27" s="4">
        <v>229.59</v>
      </c>
      <c r="F27" s="4">
        <f>C.L.S.Q.!D27+Larochette!D27+Mercury!D27+Draghici!D27+Pallara!D27</f>
        <v>0</v>
      </c>
      <c r="G27" s="4">
        <v>0</v>
      </c>
      <c r="H27" s="4"/>
    </row>
    <row r="28" spans="1:10">
      <c r="A28" s="1">
        <v>40362</v>
      </c>
      <c r="B28" s="2" t="s">
        <v>19</v>
      </c>
      <c r="C28" s="14" t="s">
        <v>16</v>
      </c>
      <c r="D28" s="4">
        <v>167.57</v>
      </c>
      <c r="F28" s="4">
        <f>C.L.S.Q.!D28+Larochette!D28+Mercury!D28+Draghici!D28+Pallara!D28</f>
        <v>0</v>
      </c>
      <c r="G28" s="4">
        <v>0</v>
      </c>
      <c r="H28" s="4"/>
    </row>
    <row r="29" spans="1:10">
      <c r="A29" s="1">
        <v>40326</v>
      </c>
      <c r="B29" s="2" t="s">
        <v>19</v>
      </c>
      <c r="C29" s="14" t="s">
        <v>21</v>
      </c>
      <c r="D29" s="4">
        <v>77.06</v>
      </c>
      <c r="F29" s="4">
        <f>C.L.S.Q.!D29+Larochette!D29+Mercury!D29+Draghici!D29+Pallara!D29</f>
        <v>0</v>
      </c>
      <c r="G29" s="4">
        <v>0</v>
      </c>
      <c r="H29" s="4"/>
    </row>
    <row r="30" spans="1:10">
      <c r="A30" s="1">
        <v>40354</v>
      </c>
      <c r="B30" s="17">
        <v>9272458</v>
      </c>
      <c r="C30" s="14" t="s">
        <v>13</v>
      </c>
      <c r="D30" s="4">
        <v>78.180000000000007</v>
      </c>
      <c r="F30" s="4">
        <f>C.L.S.Q.!D30+Larochette!D30+Mercury!D30+Draghici!D30+Pallara!D30</f>
        <v>0</v>
      </c>
      <c r="G30" s="4">
        <v>0</v>
      </c>
      <c r="H30" s="4"/>
    </row>
    <row r="31" spans="1:10">
      <c r="A31" s="1">
        <v>40382</v>
      </c>
      <c r="B31" s="2" t="s">
        <v>19</v>
      </c>
      <c r="C31" s="14" t="s">
        <v>15</v>
      </c>
      <c r="D31" s="4">
        <v>49.1</v>
      </c>
      <c r="F31" s="4">
        <f>C.L.S.Q.!D31+Larochette!D31+Mercury!D31+Draghici!D31+Pallara!D31</f>
        <v>0</v>
      </c>
      <c r="G31" s="4">
        <v>0</v>
      </c>
      <c r="H31" s="4"/>
    </row>
    <row r="32" spans="1:10">
      <c r="A32" s="1">
        <v>40429</v>
      </c>
      <c r="B32" s="2" t="s">
        <v>19</v>
      </c>
      <c r="C32" s="14" t="s">
        <v>15</v>
      </c>
      <c r="D32" s="4">
        <v>42.77</v>
      </c>
      <c r="F32" s="4">
        <f>C.L.S.Q.!D32+Larochette!D32+Mercury!D32+Draghici!D32+Pallara!D32</f>
        <v>0</v>
      </c>
      <c r="G32" s="4">
        <v>0</v>
      </c>
      <c r="H32" s="4"/>
    </row>
    <row r="33" spans="1:9">
      <c r="A33" s="1">
        <v>40441</v>
      </c>
      <c r="B33" s="2" t="s">
        <v>14</v>
      </c>
      <c r="C33" s="14" t="s">
        <v>25</v>
      </c>
      <c r="D33" s="4">
        <v>326.77</v>
      </c>
      <c r="F33" s="4">
        <f>C.L.S.Q.!D33+Larochette!D33+Mercury!D33+Draghici!D33+Pallara!D33</f>
        <v>0</v>
      </c>
      <c r="G33" s="4">
        <v>0</v>
      </c>
      <c r="H33" s="4"/>
    </row>
    <row r="34" spans="1:9">
      <c r="A34" s="1">
        <v>40441</v>
      </c>
      <c r="B34" s="2" t="s">
        <v>26</v>
      </c>
      <c r="C34" s="14" t="s">
        <v>8</v>
      </c>
      <c r="F34" s="4">
        <f>C.L.S.Q.!D34+Larochette!D34+Mercury!D34+Draghici!D34+Pallara!D34</f>
        <v>500</v>
      </c>
      <c r="G34" s="4">
        <v>0</v>
      </c>
      <c r="H34" s="4"/>
      <c r="I34" s="3" t="s">
        <v>27</v>
      </c>
    </row>
    <row r="35" spans="1:9">
      <c r="A35" s="1">
        <v>40452</v>
      </c>
      <c r="B35" s="17">
        <v>9272459</v>
      </c>
      <c r="C35" s="14" t="s">
        <v>13</v>
      </c>
      <c r="D35" s="4">
        <v>78.180000000000007</v>
      </c>
      <c r="F35" s="4">
        <f>C.L.S.Q.!D35+Larochette!D35+Mercury!D35+Draghici!D35+Pallara!D35</f>
        <v>0</v>
      </c>
      <c r="G35" s="4">
        <v>0</v>
      </c>
      <c r="H35" s="4"/>
    </row>
    <row r="36" spans="1:9">
      <c r="A36" s="1">
        <v>40452</v>
      </c>
      <c r="B36" s="17">
        <v>9272460</v>
      </c>
      <c r="C36" s="14" t="s">
        <v>28</v>
      </c>
      <c r="D36" s="4">
        <v>550</v>
      </c>
      <c r="F36" s="4">
        <f>C.L.S.Q.!D36+Larochette!D36+Mercury!D36+Draghici!D36+Pallara!D36</f>
        <v>0</v>
      </c>
      <c r="G36" s="4">
        <v>0</v>
      </c>
      <c r="H36" s="4"/>
    </row>
    <row r="37" spans="1:9">
      <c r="A37" s="1">
        <v>40469</v>
      </c>
      <c r="B37" s="17">
        <v>9272461</v>
      </c>
      <c r="C37" s="3" t="s">
        <v>29</v>
      </c>
      <c r="D37" s="4">
        <v>200</v>
      </c>
      <c r="F37" s="4">
        <f>C.L.S.Q.!D37+Larochette!D37+Mercury!D37+Draghici!D37+Pallara!D37</f>
        <v>0</v>
      </c>
      <c r="G37" s="4">
        <v>0</v>
      </c>
      <c r="H37" s="4"/>
    </row>
    <row r="38" spans="1:9">
      <c r="A38" s="1">
        <v>40485</v>
      </c>
      <c r="B38" s="17">
        <v>9272462</v>
      </c>
      <c r="C38" s="3" t="s">
        <v>30</v>
      </c>
      <c r="D38" s="4">
        <v>337.6</v>
      </c>
      <c r="F38" s="4">
        <f>C.L.S.Q.!D38+Larochette!D38+Mercury!D38+Draghici!D38+Pallara!D38</f>
        <v>0</v>
      </c>
      <c r="G38" s="4">
        <v>0</v>
      </c>
      <c r="H38" s="4"/>
    </row>
    <row r="39" spans="1:9">
      <c r="A39" s="1">
        <v>40498</v>
      </c>
      <c r="B39" s="2" t="s">
        <v>19</v>
      </c>
      <c r="C39" s="3" t="s">
        <v>15</v>
      </c>
      <c r="D39" s="4">
        <v>121.81</v>
      </c>
      <c r="F39" s="4">
        <f>C.L.S.Q.!D39+Larochette!D39+Mercury!D39+Draghici!D39+Pallara!D39</f>
        <v>0</v>
      </c>
      <c r="G39" s="4">
        <v>0</v>
      </c>
      <c r="H39" s="4"/>
    </row>
    <row r="40" spans="1:9">
      <c r="A40" s="1">
        <v>40498</v>
      </c>
      <c r="B40" s="2" t="s">
        <v>19</v>
      </c>
      <c r="C40" s="3" t="s">
        <v>21</v>
      </c>
      <c r="D40" s="4">
        <v>56.71</v>
      </c>
      <c r="F40" s="4">
        <f>C.L.S.Q.!D40+Larochette!D40+Mercury!D40+Draghici!D40+Pallara!D40</f>
        <v>0</v>
      </c>
      <c r="G40" s="4">
        <v>0</v>
      </c>
      <c r="H40" s="4"/>
    </row>
    <row r="41" spans="1:9">
      <c r="A41" s="1">
        <v>40527</v>
      </c>
      <c r="B41" s="2" t="s">
        <v>19</v>
      </c>
      <c r="C41" s="3" t="s">
        <v>16</v>
      </c>
      <c r="D41" s="4">
        <v>344.08</v>
      </c>
      <c r="F41" s="4">
        <f>C.L.S.Q.!D41+Larochette!D41+Mercury!D41+Draghici!D41+Pallara!D41</f>
        <v>0</v>
      </c>
      <c r="G41" s="4">
        <v>0</v>
      </c>
      <c r="H41" s="4"/>
    </row>
    <row r="42" spans="1:9">
      <c r="A42" s="1">
        <v>40553</v>
      </c>
      <c r="B42" s="2" t="s">
        <v>19</v>
      </c>
      <c r="C42" s="3" t="s">
        <v>15</v>
      </c>
      <c r="D42" s="4">
        <v>324.75</v>
      </c>
      <c r="F42" s="4">
        <f>C.L.S.Q.!D42+Larochette!D42+Mercury!D42+Draghici!D42+Pallara!D42</f>
        <v>0</v>
      </c>
      <c r="G42" s="4">
        <v>0</v>
      </c>
      <c r="H42" s="4"/>
    </row>
    <row r="43" spans="1:9">
      <c r="A43" s="1">
        <v>40585</v>
      </c>
      <c r="B43" s="17">
        <v>9272463</v>
      </c>
      <c r="C43" s="3" t="s">
        <v>31</v>
      </c>
      <c r="D43" s="4">
        <v>31.2</v>
      </c>
      <c r="F43" s="4">
        <f>C.L.S.Q.!D43+Larochette!D43+Mercury!D43+Draghici!D43+Pallara!D43</f>
        <v>0</v>
      </c>
      <c r="G43" s="4">
        <v>0</v>
      </c>
      <c r="H43" s="4"/>
    </row>
    <row r="44" spans="1:9">
      <c r="A44" s="1">
        <v>40607</v>
      </c>
      <c r="B44" s="17">
        <v>9272464</v>
      </c>
      <c r="C44" s="3" t="s">
        <v>23</v>
      </c>
      <c r="D44" s="4">
        <v>96.01</v>
      </c>
      <c r="F44" s="4">
        <f>C.L.S.Q.!D44+Larochette!D44+Mercury!D44+Draghici!D44+Pallara!D44</f>
        <v>0</v>
      </c>
      <c r="G44" s="4">
        <v>0</v>
      </c>
      <c r="H44" s="4"/>
    </row>
    <row r="45" spans="1:9">
      <c r="A45" s="1">
        <v>40607</v>
      </c>
      <c r="B45" s="2" t="s">
        <v>26</v>
      </c>
      <c r="C45" s="14" t="s">
        <v>8</v>
      </c>
      <c r="F45" s="18">
        <f>C.L.S.Q.!D45+Larochette!D45+Mercury!D45+Draghici!D45+Pallara!D45</f>
        <v>60</v>
      </c>
      <c r="G45" s="4">
        <v>0</v>
      </c>
      <c r="H45" s="4"/>
      <c r="I45" s="3" t="s">
        <v>32</v>
      </c>
    </row>
    <row r="46" spans="1:9">
      <c r="A46" s="1">
        <v>40625</v>
      </c>
      <c r="B46" s="17">
        <v>9272465</v>
      </c>
      <c r="C46" s="14" t="s">
        <v>33</v>
      </c>
      <c r="D46" s="4">
        <v>242</v>
      </c>
      <c r="F46" s="4">
        <f>C.L.S.Q.!D46+Larochette!D46+Mercury!D46+Draghici!D46+Pallara!D46</f>
        <v>0</v>
      </c>
      <c r="G46" s="4">
        <v>0</v>
      </c>
      <c r="H46" s="4"/>
    </row>
    <row r="47" spans="1:9">
      <c r="A47" s="1">
        <v>40610</v>
      </c>
      <c r="B47" s="2" t="s">
        <v>19</v>
      </c>
      <c r="C47" s="14" t="s">
        <v>15</v>
      </c>
      <c r="D47" s="4">
        <v>364.31</v>
      </c>
      <c r="F47" s="4">
        <f>C.L.S.Q.!D47+Larochette!D47+Mercury!D47+Draghici!D47+Pallara!D47</f>
        <v>0</v>
      </c>
      <c r="G47" s="4">
        <v>0</v>
      </c>
      <c r="H47" s="4"/>
    </row>
    <row r="48" spans="1:9">
      <c r="A48" s="1">
        <v>40627</v>
      </c>
      <c r="B48" s="17">
        <v>9272466</v>
      </c>
      <c r="C48" s="14" t="s">
        <v>13</v>
      </c>
      <c r="D48" s="4">
        <v>78.180000000000007</v>
      </c>
      <c r="F48" s="4">
        <f>C.L.S.Q.!D48+Larochette!D48+Mercury!D48+Draghici!D48+Pallara!D48</f>
        <v>0</v>
      </c>
      <c r="G48" s="4">
        <v>0</v>
      </c>
      <c r="H48" s="4"/>
    </row>
    <row r="49" spans="1:9">
      <c r="A49" s="1">
        <v>40627</v>
      </c>
      <c r="C49" s="14" t="s">
        <v>8</v>
      </c>
      <c r="F49" s="18">
        <f>C.L.S.Q.!D49+Larochette!D49+Mercury!D49+Draghici!D49+Pallara!D49</f>
        <v>1270</v>
      </c>
      <c r="G49" s="4">
        <v>0</v>
      </c>
      <c r="H49" s="4"/>
    </row>
    <row r="50" spans="1:9">
      <c r="A50" s="1">
        <v>40627</v>
      </c>
      <c r="C50" s="14" t="s">
        <v>34</v>
      </c>
      <c r="D50" s="22"/>
      <c r="E50" s="23" t="s">
        <v>35</v>
      </c>
      <c r="F50" s="4">
        <f>C.L.S.Q.!D50+Larochette!D50+Mercury!D50+Draghici!D50+Pallara!D50</f>
        <v>0</v>
      </c>
      <c r="G50" s="4">
        <v>0</v>
      </c>
      <c r="H50" s="4"/>
    </row>
    <row r="51" spans="1:9">
      <c r="A51" s="1">
        <v>40627</v>
      </c>
      <c r="C51" s="14" t="s">
        <v>36</v>
      </c>
      <c r="D51" s="22"/>
      <c r="E51" s="23"/>
      <c r="F51" s="4">
        <f>C.L.S.Q.!D51+Larochette!D51+Mercury!D51+Draghici!D51+Pallara!D51</f>
        <v>0</v>
      </c>
      <c r="G51" s="4">
        <v>0</v>
      </c>
      <c r="H51" s="4"/>
    </row>
    <row r="52" spans="1:9">
      <c r="A52" s="1">
        <v>40673</v>
      </c>
      <c r="B52" s="2" t="s">
        <v>19</v>
      </c>
      <c r="C52" s="14" t="s">
        <v>15</v>
      </c>
      <c r="D52" s="4">
        <v>674.28</v>
      </c>
      <c r="F52" s="4">
        <f>C.L.S.Q.!D52+Larochette!D52+Mercury!D52+Draghici!D52+Pallara!D52</f>
        <v>0</v>
      </c>
      <c r="G52" s="4">
        <v>0</v>
      </c>
      <c r="H52" s="4"/>
    </row>
    <row r="53" spans="1:9">
      <c r="A53" s="1">
        <v>40674</v>
      </c>
      <c r="C53" s="14" t="s">
        <v>8</v>
      </c>
      <c r="F53" s="4">
        <f>C.L.S.Q.!D53+Larochette!D53+Mercury!D53+Draghici!D53+Pallara!D53</f>
        <v>950</v>
      </c>
      <c r="G53" s="4">
        <v>0</v>
      </c>
      <c r="H53" s="4"/>
    </row>
    <row r="54" spans="1:9">
      <c r="A54" s="1">
        <v>40673</v>
      </c>
      <c r="B54" s="2" t="s">
        <v>19</v>
      </c>
      <c r="C54" s="14" t="s">
        <v>21</v>
      </c>
      <c r="D54" s="4">
        <v>80.459999999999994</v>
      </c>
      <c r="F54" s="4">
        <f>C.L.S.Q.!D54+Larochette!D54+Mercury!D54+Draghici!D54+Pallara!D54</f>
        <v>0</v>
      </c>
      <c r="G54" s="4">
        <v>0</v>
      </c>
      <c r="H54" s="4"/>
    </row>
    <row r="55" spans="1:9">
      <c r="A55" s="1">
        <v>40702</v>
      </c>
      <c r="B55" s="17">
        <v>9272467</v>
      </c>
      <c r="C55" s="14" t="s">
        <v>13</v>
      </c>
      <c r="D55" s="4">
        <v>78.180000000000007</v>
      </c>
      <c r="F55" s="4">
        <f>C.L.S.Q.!D55+Larochette!D55+Mercury!D55+Draghici!D55+Pallara!D55</f>
        <v>0</v>
      </c>
      <c r="G55" s="4">
        <v>0</v>
      </c>
      <c r="H55" s="4"/>
    </row>
    <row r="56" spans="1:9">
      <c r="A56" s="1">
        <v>40732</v>
      </c>
      <c r="B56" s="2" t="s">
        <v>19</v>
      </c>
      <c r="C56" s="14" t="s">
        <v>15</v>
      </c>
      <c r="D56" s="4">
        <v>59.67</v>
      </c>
      <c r="F56" s="4">
        <f>C.L.S.Q.!D56+Larochette!D56+Mercury!D56+Draghici!D56+Pallara!D56</f>
        <v>0</v>
      </c>
      <c r="G56" s="4">
        <v>0</v>
      </c>
      <c r="H56" s="4"/>
    </row>
    <row r="57" spans="1:9">
      <c r="A57" s="1">
        <v>40730</v>
      </c>
      <c r="B57" s="2" t="s">
        <v>19</v>
      </c>
      <c r="C57" s="14" t="s">
        <v>16</v>
      </c>
      <c r="D57" s="4">
        <v>345.54</v>
      </c>
      <c r="F57" s="4">
        <f>C.L.S.Q.!D57+Larochette!D57+Mercury!D57+Draghici!D57+Pallara!D57</f>
        <v>0</v>
      </c>
      <c r="G57" s="4">
        <v>0</v>
      </c>
      <c r="H57" s="4"/>
    </row>
    <row r="58" spans="1:9">
      <c r="A58" s="1">
        <v>40739</v>
      </c>
      <c r="C58" s="14" t="s">
        <v>8</v>
      </c>
      <c r="F58" s="18">
        <f>C.L.S.Q.!D58+Larochette!D58+Mercury!D58+Draghici!D58+Pallara!D58</f>
        <v>570</v>
      </c>
      <c r="G58" s="4">
        <v>0</v>
      </c>
      <c r="H58" s="18"/>
    </row>
    <row r="59" spans="1:9">
      <c r="A59" s="1">
        <v>40782</v>
      </c>
      <c r="B59" s="2" t="s">
        <v>19</v>
      </c>
      <c r="C59" s="14" t="s">
        <v>15</v>
      </c>
      <c r="D59" s="4">
        <v>48.16</v>
      </c>
      <c r="F59" s="4">
        <f>C.L.S.Q.!D59+Larochette!D59+Mercury!D59+Draghici!D59+Pallara!D59</f>
        <v>0</v>
      </c>
      <c r="G59" s="4">
        <v>0</v>
      </c>
      <c r="H59" s="4"/>
    </row>
    <row r="60" spans="1:9">
      <c r="A60" s="1">
        <v>40794</v>
      </c>
      <c r="B60" s="2" t="s">
        <v>14</v>
      </c>
      <c r="C60" s="14" t="s">
        <v>37</v>
      </c>
      <c r="D60" s="4">
        <v>361.82</v>
      </c>
      <c r="F60" s="4">
        <f>C.L.S.Q.!D60+Larochette!D60+Mercury!D60+Draghici!D60+Pallara!D60</f>
        <v>0</v>
      </c>
      <c r="G60" s="4">
        <v>0</v>
      </c>
      <c r="H60" s="4"/>
    </row>
    <row r="61" spans="1:9">
      <c r="A61" s="1">
        <v>40809</v>
      </c>
      <c r="B61" s="17">
        <v>9272468</v>
      </c>
      <c r="C61" s="14" t="s">
        <v>13</v>
      </c>
      <c r="D61" s="4">
        <v>85.36</v>
      </c>
      <c r="F61" s="4">
        <f>C.L.S.Q.!D61+Larochette!D61+Mercury!D61+Draghici!D61+Pallara!D61</f>
        <v>0</v>
      </c>
      <c r="G61" s="4">
        <v>0</v>
      </c>
      <c r="H61" s="4" t="str">
        <f>IF(G61&gt;0,Mercury!E61+C.L.S.Q.!E61+Draghici!E61+Larochette!E61+Pallara!E61,"")</f>
        <v/>
      </c>
    </row>
    <row r="62" spans="1:9">
      <c r="A62" s="1">
        <v>40863</v>
      </c>
      <c r="B62" s="2" t="s">
        <v>19</v>
      </c>
      <c r="C62" s="14" t="s">
        <v>15</v>
      </c>
      <c r="D62" s="4">
        <v>130.13999999999999</v>
      </c>
      <c r="F62" s="4">
        <f>C.L.S.Q.!D62+Larochette!D62+Mercury!D62+Draghici!D62+Pallara!D62</f>
        <v>0</v>
      </c>
      <c r="G62" s="4">
        <v>0</v>
      </c>
      <c r="H62" s="4">
        <f>Mercury!E62+C.L.S.Q.!E62+Draghici!E62+Larochette!E62+Pallara!E62</f>
        <v>0</v>
      </c>
    </row>
    <row r="63" spans="1:9">
      <c r="A63" s="1">
        <v>40869</v>
      </c>
      <c r="C63" s="14" t="s">
        <v>8</v>
      </c>
      <c r="F63" s="18">
        <f>C.L.S.Q.!D63+Larochette!D63+Mercury!D63+Draghici!D63+Pallara!D63</f>
        <v>630</v>
      </c>
      <c r="G63" s="4">
        <v>0</v>
      </c>
      <c r="H63" s="4">
        <f>Mercury!E63+C.L.S.Q.!E63+Draghici!E63+Larochette!E63+Pallara!E63</f>
        <v>0</v>
      </c>
      <c r="I63" s="14"/>
    </row>
    <row r="64" spans="1:9">
      <c r="A64" s="1">
        <v>40904</v>
      </c>
      <c r="B64" s="20" t="s">
        <v>19</v>
      </c>
      <c r="C64" s="14" t="s">
        <v>16</v>
      </c>
      <c r="D64" s="4">
        <v>281.05</v>
      </c>
      <c r="F64" s="4">
        <f>C.L.S.Q.!D64+Larochette!D64+Mercury!D64+Draghici!D64+Pallara!D64</f>
        <v>0</v>
      </c>
      <c r="G64" s="4">
        <v>0</v>
      </c>
      <c r="H64" s="4">
        <f>Mercury!E64+C.L.S.Q.!E64+Draghici!E64+Larochette!E64+Pallara!E64</f>
        <v>0</v>
      </c>
    </row>
    <row r="65" spans="1:8">
      <c r="A65" s="1">
        <v>40863</v>
      </c>
      <c r="B65" s="2" t="s">
        <v>19</v>
      </c>
      <c r="C65" s="14" t="s">
        <v>21</v>
      </c>
      <c r="D65" s="4">
        <v>56.09</v>
      </c>
      <c r="F65" s="4">
        <f>C.L.S.Q.!D65+Larochette!D65+Mercury!D65+Draghici!D65+Pallara!D65</f>
        <v>0</v>
      </c>
      <c r="G65" s="4">
        <v>0</v>
      </c>
      <c r="H65" s="4">
        <f>Mercury!E65+C.L.S.Q.!E65+Draghici!E65+Larochette!E65+Pallara!E65</f>
        <v>0</v>
      </c>
    </row>
    <row r="66" spans="1:8">
      <c r="A66" s="1">
        <v>40918</v>
      </c>
      <c r="B66" s="2" t="s">
        <v>19</v>
      </c>
      <c r="C66" s="14" t="s">
        <v>15</v>
      </c>
      <c r="D66" s="4">
        <v>500.73</v>
      </c>
      <c r="F66" s="4">
        <f>C.L.S.Q.!D66+Larochette!D66+Mercury!D66+Draghici!D66+Pallara!D66</f>
        <v>0</v>
      </c>
      <c r="G66" s="4">
        <v>0</v>
      </c>
      <c r="H66" s="4">
        <f>Mercury!E66+C.L.S.Q.!E66+Draghici!E66+Larochette!E66+Pallara!E66</f>
        <v>0</v>
      </c>
    </row>
    <row r="67" spans="1:8">
      <c r="A67" s="1">
        <v>41225</v>
      </c>
      <c r="B67" s="17">
        <v>9272476</v>
      </c>
      <c r="C67" s="14" t="s">
        <v>38</v>
      </c>
      <c r="D67" s="4">
        <v>14770</v>
      </c>
      <c r="E67" s="13"/>
      <c r="F67" s="4">
        <f>C.L.S.Q.!D67+Larochette!D67+Mercury!D67+Draghici!D67+Pallara!D67</f>
        <v>0</v>
      </c>
      <c r="G67" s="4">
        <v>0</v>
      </c>
      <c r="H67" s="4">
        <f>Mercury!E67+C.L.S.Q.!E67+Draghici!E67+Larochette!E67+Pallara!E67</f>
        <v>0</v>
      </c>
    </row>
    <row r="68" spans="1:8">
      <c r="A68" s="1">
        <v>40973</v>
      </c>
      <c r="B68" s="17">
        <v>9272470</v>
      </c>
      <c r="C68" s="14" t="s">
        <v>23</v>
      </c>
      <c r="D68" s="4">
        <v>102</v>
      </c>
      <c r="E68" s="13"/>
      <c r="F68" s="4">
        <f>C.L.S.Q.!D68+Larochette!D68+Mercury!D68+Draghici!D68+Pallara!D68</f>
        <v>0</v>
      </c>
      <c r="G68" s="4">
        <v>0</v>
      </c>
      <c r="H68" s="4">
        <f>Mercury!E68+C.L.S.Q.!E68+Draghici!E68+Larochette!E68+Pallara!E68</f>
        <v>0</v>
      </c>
    </row>
    <row r="69" spans="1:8">
      <c r="A69" s="1">
        <v>40976</v>
      </c>
      <c r="B69" s="24" t="s">
        <v>19</v>
      </c>
      <c r="C69" s="25" t="s">
        <v>15</v>
      </c>
      <c r="D69" s="26">
        <v>582.62</v>
      </c>
      <c r="E69" s="13"/>
      <c r="F69" s="4">
        <f>C.L.S.Q.!D69+Larochette!D69+Mercury!D69+Draghici!D69+Pallara!D69</f>
        <v>0</v>
      </c>
      <c r="G69" s="4">
        <v>0</v>
      </c>
      <c r="H69" s="4">
        <f>Mercury!E69+C.L.S.Q.!E69+Draghici!E69+Larochette!E69+Pallara!E69</f>
        <v>0</v>
      </c>
    </row>
    <row r="70" spans="1:8">
      <c r="A70" s="1">
        <v>40957</v>
      </c>
      <c r="B70" s="2" t="s">
        <v>39</v>
      </c>
      <c r="C70" s="14" t="s">
        <v>8</v>
      </c>
      <c r="E70" s="13"/>
      <c r="F70" s="18">
        <f>C.L.S.Q.!D70+Larochette!D70+Mercury!D70+Draghici!D70+Pallara!D70</f>
        <v>18095</v>
      </c>
      <c r="G70" s="4">
        <v>0</v>
      </c>
      <c r="H70" s="4">
        <f>Mercury!E70+C.L.S.Q.!E70+Draghici!E70+Larochette!E70+Pallara!E70</f>
        <v>0</v>
      </c>
    </row>
    <row r="71" spans="1:8">
      <c r="A71" s="1">
        <v>40957</v>
      </c>
      <c r="C71" s="14" t="s">
        <v>8</v>
      </c>
      <c r="E71" s="13"/>
      <c r="F71" s="18">
        <f>C.L.S.Q.!D71+Larochette!D71+Mercury!D71+Draghici!D71+Pallara!D71</f>
        <v>1225</v>
      </c>
      <c r="G71" s="4">
        <v>0</v>
      </c>
      <c r="H71" s="4">
        <f>Mercury!E71+C.L.S.Q.!E71+Draghici!E71+Larochette!E71+Pallara!E71</f>
        <v>0</v>
      </c>
    </row>
    <row r="72" spans="1:8">
      <c r="A72" s="1">
        <v>40971</v>
      </c>
      <c r="B72" s="17">
        <v>9272469</v>
      </c>
      <c r="C72" s="14" t="s">
        <v>40</v>
      </c>
      <c r="D72" s="4">
        <f>Mercury!C72+C.L.S.Q.!C72+Draghici!C72+Larochette!C72+Pallara!C72</f>
        <v>18.78</v>
      </c>
      <c r="E72" s="13"/>
      <c r="F72" s="4">
        <f>C.L.S.Q.!D72+Larochette!D72+Mercury!D72+Draghici!D72+Pallara!D72</f>
        <v>0</v>
      </c>
      <c r="G72" s="4">
        <v>0</v>
      </c>
      <c r="H72" s="4">
        <f>Mercury!E72+C.L.S.Q.!E72+Draghici!E72+Larochette!E72+Pallara!E72</f>
        <v>0</v>
      </c>
    </row>
    <row r="73" spans="1:8">
      <c r="A73" s="1">
        <v>41005</v>
      </c>
      <c r="B73" s="17">
        <v>9272472</v>
      </c>
      <c r="C73" s="14" t="s">
        <v>41</v>
      </c>
      <c r="D73" s="4">
        <v>35</v>
      </c>
      <c r="E73" s="13"/>
      <c r="F73" s="4">
        <f>C.L.S.Q.!D73+Larochette!D73+Mercury!D73+Draghici!D73+Pallara!D73</f>
        <v>0</v>
      </c>
      <c r="G73" s="4">
        <v>0</v>
      </c>
      <c r="H73" s="4">
        <f>Mercury!E73+C.L.S.Q.!E73+Draghici!E73+Larochette!E73+Pallara!E73</f>
        <v>0</v>
      </c>
    </row>
    <row r="74" spans="1:8">
      <c r="A74" s="1">
        <v>41005</v>
      </c>
      <c r="B74" s="17">
        <v>9272471</v>
      </c>
      <c r="C74" s="14" t="s">
        <v>42</v>
      </c>
      <c r="D74" s="4">
        <v>200</v>
      </c>
      <c r="E74" s="13"/>
      <c r="F74" s="4">
        <f>C.L.S.Q.!D74+Larochette!D74+Mercury!D74+Draghici!D74+Pallara!D74</f>
        <v>0</v>
      </c>
      <c r="G74" s="4">
        <v>0</v>
      </c>
      <c r="H74" s="4">
        <f>Mercury!E74+C.L.S.Q.!E74+Draghici!E74+Larochette!E74+Pallara!E74</f>
        <v>0</v>
      </c>
    </row>
    <row r="75" spans="1:8">
      <c r="A75" s="1">
        <v>41046</v>
      </c>
      <c r="B75" s="2" t="s">
        <v>19</v>
      </c>
      <c r="C75" s="14" t="s">
        <v>15</v>
      </c>
      <c r="D75" s="4">
        <v>312.60000000000002</v>
      </c>
      <c r="E75" s="13"/>
      <c r="F75" s="4">
        <f>C.L.S.Q.!D75+Larochette!D75+Mercury!D75+Draghici!D75+Pallara!D75</f>
        <v>0</v>
      </c>
      <c r="G75" s="4">
        <v>0</v>
      </c>
      <c r="H75" s="4">
        <f>Mercury!E75+C.L.S.Q.!E75+Draghici!E75+Larochette!E75+Pallara!E75</f>
        <v>0</v>
      </c>
    </row>
    <row r="76" spans="1:8">
      <c r="A76" s="1">
        <v>41046</v>
      </c>
      <c r="B76" s="2" t="s">
        <v>19</v>
      </c>
      <c r="C76" s="14" t="s">
        <v>21</v>
      </c>
      <c r="D76" s="4">
        <v>88.11</v>
      </c>
      <c r="E76" s="13"/>
      <c r="F76" s="4">
        <f>C.L.S.Q.!D76+Larochette!D76+Mercury!D76+Draghici!D76+Pallara!D76</f>
        <v>0</v>
      </c>
      <c r="G76" s="4">
        <v>0</v>
      </c>
      <c r="H76" s="4">
        <f>Mercury!E76+C.L.S.Q.!E76+Draghici!E76+Larochette!E76+Pallara!E76</f>
        <v>0</v>
      </c>
    </row>
    <row r="77" spans="1:8">
      <c r="A77" s="1">
        <v>41092</v>
      </c>
      <c r="B77" s="2" t="s">
        <v>19</v>
      </c>
      <c r="C77" s="14" t="s">
        <v>16</v>
      </c>
      <c r="D77" s="4">
        <v>157.75</v>
      </c>
      <c r="E77" s="13"/>
      <c r="F77" s="4">
        <f>C.L.S.Q.!D77+Larochette!D77+Mercury!D77+Draghici!D77+Pallara!D77</f>
        <v>0</v>
      </c>
      <c r="G77" s="4">
        <v>0</v>
      </c>
      <c r="H77" s="4">
        <f>Mercury!E77+C.L.S.Q.!E77+Draghici!E77+Larochette!E77+Pallara!E77</f>
        <v>0</v>
      </c>
    </row>
    <row r="78" spans="1:8">
      <c r="A78" s="1">
        <v>41099</v>
      </c>
      <c r="B78" s="2" t="s">
        <v>19</v>
      </c>
      <c r="C78" s="14" t="s">
        <v>15</v>
      </c>
      <c r="D78" s="4">
        <v>58.72</v>
      </c>
      <c r="E78" s="13"/>
      <c r="F78" s="4">
        <f>C.L.S.Q.!D78+Larochette!D78+Mercury!D78+Draghici!D78+Pallara!D78</f>
        <v>0</v>
      </c>
      <c r="G78" s="4">
        <v>0</v>
      </c>
      <c r="H78" s="4">
        <f>Mercury!E78+C.L.S.Q.!E78+Draghici!E78+Larochette!E78+Pallara!E78</f>
        <v>0</v>
      </c>
    </row>
    <row r="79" spans="1:8">
      <c r="A79" s="1">
        <v>41187</v>
      </c>
      <c r="B79" s="17">
        <v>9272475</v>
      </c>
      <c r="C79" s="14" t="s">
        <v>43</v>
      </c>
      <c r="D79" s="4">
        <v>1247.5999999999999</v>
      </c>
      <c r="E79" s="13"/>
      <c r="F79" s="4">
        <f>C.L.S.Q.!D79+Larochette!D79+Mercury!D79+Draghici!D79+Pallara!D79</f>
        <v>0</v>
      </c>
      <c r="G79" s="4">
        <v>0</v>
      </c>
      <c r="H79" s="4">
        <f>Mercury!E79+C.L.S.Q.!E79+Draghici!E79+Larochette!E79+Pallara!E79</f>
        <v>0</v>
      </c>
    </row>
    <row r="80" spans="1:8">
      <c r="A80" s="1">
        <v>41103</v>
      </c>
      <c r="C80" s="14" t="s">
        <v>8</v>
      </c>
      <c r="E80" s="13"/>
      <c r="F80" s="4">
        <f>C.L.S.Q.!D80+Larochette!D80+Mercury!D80+Draghici!D80+Pallara!D80</f>
        <v>2050</v>
      </c>
      <c r="G80" s="4">
        <v>0</v>
      </c>
      <c r="H80" s="4">
        <f>Mercury!E80+C.L.S.Q.!E80+Draghici!E80+Larochette!E80+Pallara!E80</f>
        <v>0</v>
      </c>
    </row>
    <row r="81" spans="1:8">
      <c r="A81" s="1">
        <v>41110</v>
      </c>
      <c r="B81" s="17">
        <v>9272473</v>
      </c>
      <c r="C81" s="14" t="s">
        <v>44</v>
      </c>
      <c r="D81" s="4">
        <v>550</v>
      </c>
      <c r="E81" s="13"/>
      <c r="F81" s="4">
        <f>C.L.S.Q.!D81+Larochette!D81+Mercury!D81+Draghici!D81+Pallara!D81</f>
        <v>0</v>
      </c>
      <c r="G81" s="4">
        <v>0</v>
      </c>
      <c r="H81" s="4">
        <f>Mercury!E81+C.L.S.Q.!E81+Draghici!E81+Larochette!E81+Pallara!E81</f>
        <v>0</v>
      </c>
    </row>
    <row r="82" spans="1:8">
      <c r="A82" s="1">
        <v>41115</v>
      </c>
      <c r="B82" s="17">
        <v>9272474</v>
      </c>
      <c r="C82" s="14" t="s">
        <v>45</v>
      </c>
      <c r="D82" s="4">
        <v>6333</v>
      </c>
      <c r="E82" s="13"/>
      <c r="F82" s="4">
        <f>C.L.S.Q.!D82+Larochette!D82+Mercury!D82+Draghici!D82+Pallara!D82</f>
        <v>0</v>
      </c>
      <c r="G82" s="4">
        <v>0</v>
      </c>
      <c r="H82" s="4">
        <f>Mercury!E82+C.L.S.Q.!E82+Draghici!E82+Larochette!E82+Pallara!E82</f>
        <v>0</v>
      </c>
    </row>
    <row r="83" spans="1:8">
      <c r="A83" s="1">
        <v>41142</v>
      </c>
      <c r="C83" s="14" t="s">
        <v>46</v>
      </c>
      <c r="E83" s="13" t="s">
        <v>35</v>
      </c>
      <c r="F83" s="4">
        <f>C.L.S.Q.!D83+Larochette!D83+Mercury!D83+Draghici!D83+Pallara!D83</f>
        <v>0</v>
      </c>
      <c r="G83" s="4">
        <v>0</v>
      </c>
      <c r="H83" s="4">
        <f>Mercury!E83+C.L.S.Q.!E83+Draghici!E83+Larochette!E83+Pallara!E83</f>
        <v>0</v>
      </c>
    </row>
    <row r="84" spans="1:8">
      <c r="A84" s="1">
        <v>41155</v>
      </c>
      <c r="C84" s="14" t="s">
        <v>47</v>
      </c>
      <c r="E84" s="13"/>
      <c r="F84" s="4">
        <f>C.L.S.Q.!D84+Larochette!D84+Mercury!D84+Draghici!D84+Pallara!D84</f>
        <v>3574.26</v>
      </c>
      <c r="G84" s="4">
        <v>0</v>
      </c>
      <c r="H84" s="4">
        <f>Mercury!E84+C.L.S.Q.!E84+Draghici!E84+Larochette!E84+Pallara!E84</f>
        <v>0</v>
      </c>
    </row>
    <row r="85" spans="1:8">
      <c r="A85" s="1">
        <v>41156</v>
      </c>
      <c r="C85" s="14" t="s">
        <v>48</v>
      </c>
      <c r="E85" s="13"/>
      <c r="F85" s="4">
        <f>C.L.S.Q.!D85+Larochette!D85+Mercury!D85+Draghici!D85+Pallara!D85</f>
        <v>150</v>
      </c>
      <c r="G85" s="4">
        <v>0</v>
      </c>
      <c r="H85" s="4">
        <f>Mercury!E85+C.L.S.Q.!E85+Draghici!E85+Larochette!E85+Pallara!E85</f>
        <v>0</v>
      </c>
    </row>
    <row r="86" spans="1:8">
      <c r="A86" s="1">
        <v>41158</v>
      </c>
      <c r="B86" s="2" t="s">
        <v>14</v>
      </c>
      <c r="C86" s="14" t="s">
        <v>49</v>
      </c>
      <c r="D86" s="4">
        <v>396.81</v>
      </c>
      <c r="E86" s="13"/>
      <c r="F86" s="4">
        <f>C.L.S.Q.!D86+Larochette!D86+Mercury!D86+Draghici!D86+Pallara!D86</f>
        <v>0</v>
      </c>
      <c r="G86" s="4">
        <v>0</v>
      </c>
      <c r="H86" s="4">
        <f>Mercury!E86+C.L.S.Q.!E86+Draghici!E86+Larochette!E86+Pallara!E86</f>
        <v>0</v>
      </c>
    </row>
    <row r="87" spans="1:8">
      <c r="A87" s="1">
        <v>41162</v>
      </c>
      <c r="B87" s="2" t="s">
        <v>19</v>
      </c>
      <c r="C87" s="14" t="s">
        <v>15</v>
      </c>
      <c r="D87" s="4">
        <v>53.11</v>
      </c>
      <c r="E87" s="13"/>
      <c r="F87" s="4">
        <f>C.L.S.Q.!D87+Larochette!D87+Mercury!D87+Draghici!D87+Pallara!D87</f>
        <v>0</v>
      </c>
      <c r="G87" s="4">
        <v>0</v>
      </c>
      <c r="H87" s="4">
        <f>Mercury!E87+C.L.S.Q.!E87+Draghici!E87+Larochette!E87+Pallara!E87</f>
        <v>0</v>
      </c>
    </row>
    <row r="88" spans="1:8">
      <c r="A88" s="1">
        <v>41247</v>
      </c>
      <c r="B88" s="17">
        <v>9272477</v>
      </c>
      <c r="C88" s="14" t="s">
        <v>50</v>
      </c>
      <c r="D88" s="4">
        <v>1631.75</v>
      </c>
      <c r="E88" s="13"/>
      <c r="F88" s="4">
        <f>C.L.S.Q.!D88+Larochette!D88+Mercury!D88+Draghici!D88+Pallara!D88</f>
        <v>0</v>
      </c>
      <c r="G88" s="4">
        <v>0</v>
      </c>
      <c r="H88" s="4">
        <f>Mercury!E88+C.L.S.Q.!E88+Draghici!E88+Larochette!E88+Pallara!E88</f>
        <v>0</v>
      </c>
    </row>
    <row r="89" spans="1:8">
      <c r="A89" s="1">
        <v>41223</v>
      </c>
      <c r="C89" s="14" t="s">
        <v>8</v>
      </c>
      <c r="E89" s="13"/>
      <c r="F89" s="4">
        <f>C.L.S.Q.!D89+Larochette!D89+Mercury!D89+Draghici!D89+Pallara!D89</f>
        <v>1550</v>
      </c>
      <c r="G89" s="4">
        <v>0</v>
      </c>
      <c r="H89" s="4">
        <f>Mercury!E89+C.L.S.Q.!E89+Draghici!E89+Larochette!E89+Pallara!E89</f>
        <v>0</v>
      </c>
    </row>
    <row r="90" spans="1:8">
      <c r="A90" s="1">
        <v>41234</v>
      </c>
      <c r="B90" s="2" t="s">
        <v>19</v>
      </c>
      <c r="C90" s="14" t="s">
        <v>15</v>
      </c>
      <c r="D90" s="4">
        <v>183.21</v>
      </c>
      <c r="E90" s="13"/>
      <c r="F90" s="4">
        <f>C.L.S.Q.!D90+Larochette!D90+Mercury!D90+Draghici!D90+Pallara!D90</f>
        <v>0</v>
      </c>
      <c r="G90" s="4">
        <v>0</v>
      </c>
      <c r="H90" s="4">
        <f>Mercury!E90+C.L.S.Q.!E90+Draghici!E90+Larochette!E90+Pallara!E90</f>
        <v>0</v>
      </c>
    </row>
    <row r="91" spans="1:8">
      <c r="A91" s="1">
        <v>41229</v>
      </c>
      <c r="B91" s="2" t="s">
        <v>19</v>
      </c>
      <c r="C91" s="14" t="s">
        <v>21</v>
      </c>
      <c r="D91" s="4">
        <v>54.91</v>
      </c>
      <c r="E91" s="13"/>
      <c r="F91" s="4">
        <f>C.L.S.Q.!D91+Larochette!D91+Mercury!D91+Draghici!D91+Pallara!D91</f>
        <v>0</v>
      </c>
      <c r="G91" s="4">
        <v>0</v>
      </c>
      <c r="H91" s="4">
        <f>Mercury!E91+C.L.S.Q.!E91+Draghici!E91+Larochette!E91+Pallara!E91</f>
        <v>0</v>
      </c>
    </row>
    <row r="92" spans="1:8">
      <c r="A92" s="1">
        <v>41248</v>
      </c>
      <c r="B92" s="2" t="s">
        <v>19</v>
      </c>
      <c r="C92" s="14" t="s">
        <v>16</v>
      </c>
      <c r="D92" s="4">
        <v>179.55</v>
      </c>
      <c r="E92" s="13"/>
      <c r="F92" s="4">
        <f>C.L.S.Q.!D92+Larochette!D92+Mercury!D92+Draghici!D92+Pallara!D92</f>
        <v>0</v>
      </c>
      <c r="G92" s="4">
        <v>0</v>
      </c>
      <c r="H92" s="4">
        <f>Mercury!E92+C.L.S.Q.!E92+Draghici!E92+Larochette!E92+Pallara!E92</f>
        <v>0</v>
      </c>
    </row>
    <row r="93" spans="1:8">
      <c r="A93" s="1">
        <v>41265</v>
      </c>
      <c r="C93" s="14" t="s">
        <v>8</v>
      </c>
      <c r="E93" s="13" t="s">
        <v>35</v>
      </c>
      <c r="F93" s="4">
        <f>C.L.S.Q.!D93+Larochette!D93+Mercury!D93+Draghici!D93+Pallara!D93</f>
        <v>570</v>
      </c>
      <c r="G93" s="4">
        <v>0</v>
      </c>
      <c r="H93" s="4">
        <f>Mercury!E93+C.L.S.Q.!E93+Draghici!E93+Larochette!E93+Pallara!E93</f>
        <v>0</v>
      </c>
    </row>
    <row r="94" spans="1:8">
      <c r="A94" s="1">
        <v>41282</v>
      </c>
      <c r="B94" s="2" t="s">
        <v>19</v>
      </c>
      <c r="C94" s="14" t="s">
        <v>15</v>
      </c>
      <c r="D94" s="4">
        <v>520.75</v>
      </c>
      <c r="E94" s="13"/>
      <c r="F94" s="4">
        <f>C.L.S.Q.!D94+Larochette!D94+Mercury!D94+Draghici!D94+Pallara!D94</f>
        <v>0</v>
      </c>
      <c r="G94" s="4">
        <v>0</v>
      </c>
      <c r="H94" s="4">
        <f>Mercury!E94+C.L.S.Q.!E94+Draghici!E94+Larochette!E94+Pallara!E94</f>
        <v>0</v>
      </c>
    </row>
    <row r="95" spans="1:8">
      <c r="A95" s="1">
        <v>41301</v>
      </c>
      <c r="C95" s="14" t="s">
        <v>8</v>
      </c>
      <c r="E95" s="13" t="s">
        <v>35</v>
      </c>
      <c r="F95" s="4">
        <f>C.L.S.Q.!D95+Larochette!D95+Mercury!D95+Draghici!D95+Pallara!D95</f>
        <v>780</v>
      </c>
      <c r="G95" s="4">
        <v>0</v>
      </c>
      <c r="H95" s="4">
        <f>Mercury!E95+C.L.S.Q.!E95+Draghici!E95+Larochette!E95+Pallara!E95</f>
        <v>0</v>
      </c>
    </row>
    <row r="96" spans="1:8">
      <c r="A96" s="1">
        <v>41341</v>
      </c>
      <c r="B96" s="2" t="s">
        <v>19</v>
      </c>
      <c r="C96" s="14" t="s">
        <v>15</v>
      </c>
      <c r="D96" s="4">
        <v>585.98</v>
      </c>
      <c r="E96" s="13" t="s">
        <v>35</v>
      </c>
      <c r="F96" s="4">
        <f>C.L.S.Q.!D96+Larochette!D96+Mercury!D96+Draghici!D96+Pallara!D96</f>
        <v>0</v>
      </c>
      <c r="G96" s="4">
        <v>0</v>
      </c>
      <c r="H96" s="4">
        <f>Mercury!E96+C.L.S.Q.!E96+Draghici!E96+Larochette!E96+Pallara!E96</f>
        <v>0</v>
      </c>
    </row>
    <row r="97" spans="1:8">
      <c r="A97" s="1">
        <v>41351</v>
      </c>
      <c r="C97" s="14" t="s">
        <v>51</v>
      </c>
      <c r="E97" s="13" t="s">
        <v>35</v>
      </c>
      <c r="F97" s="4">
        <f>C.L.S.Q.!D97+Larochette!D97+Mercury!D97+Draghici!D97+Pallara!D97</f>
        <v>625</v>
      </c>
      <c r="G97" s="4">
        <v>0</v>
      </c>
      <c r="H97" s="4">
        <f>Mercury!E97+C.L.S.Q.!E97+Draghici!E97+Larochette!E97+Pallara!E97</f>
        <v>0</v>
      </c>
    </row>
    <row r="98" spans="1:8">
      <c r="A98" s="1">
        <v>41409</v>
      </c>
      <c r="B98" s="2" t="s">
        <v>19</v>
      </c>
      <c r="C98" s="14" t="s">
        <v>15</v>
      </c>
      <c r="D98" s="4">
        <v>597.89</v>
      </c>
      <c r="E98" s="13" t="s">
        <v>35</v>
      </c>
      <c r="F98" s="4">
        <f>C.L.S.Q.!D98+Larochette!D98+Mercury!D98+Draghici!D98+Pallara!D98</f>
        <v>0</v>
      </c>
      <c r="G98" s="4">
        <v>0</v>
      </c>
      <c r="H98" s="4">
        <f>Mercury!E98+C.L.S.Q.!E98+Draghici!E98+Larochette!E98+Pallara!E98</f>
        <v>0</v>
      </c>
    </row>
    <row r="99" spans="1:8">
      <c r="A99" s="1">
        <v>41409</v>
      </c>
      <c r="B99" s="2" t="s">
        <v>19</v>
      </c>
      <c r="C99" s="14" t="s">
        <v>21</v>
      </c>
      <c r="D99" s="4">
        <v>93.54</v>
      </c>
      <c r="E99" s="13" t="s">
        <v>35</v>
      </c>
      <c r="F99" s="4">
        <f>C.L.S.Q.!D99+Larochette!D99+Mercury!D99+Draghici!D99+Pallara!D99</f>
        <v>0</v>
      </c>
      <c r="G99" s="4">
        <v>0</v>
      </c>
      <c r="H99" s="4">
        <f>Mercury!E99+C.L.S.Q.!E99+Draghici!E99+Larochette!E99+Pallara!E99</f>
        <v>0</v>
      </c>
    </row>
    <row r="100" spans="1:8">
      <c r="A100" s="1">
        <v>41431</v>
      </c>
      <c r="B100" s="2" t="s">
        <v>52</v>
      </c>
      <c r="C100" s="14" t="s">
        <v>53</v>
      </c>
      <c r="D100" s="4">
        <v>79.739999999999995</v>
      </c>
      <c r="E100" s="13" t="s">
        <v>35</v>
      </c>
      <c r="F100" s="4">
        <f>C.L.S.Q.!D100+Larochette!D100+Mercury!D100+Draghici!D100+Pallara!D100</f>
        <v>0</v>
      </c>
      <c r="G100" s="4">
        <v>0</v>
      </c>
      <c r="H100" s="4">
        <f>Mercury!E100+C.L.S.Q.!E100+Draghici!E100+Larochette!E100+Pallara!E100</f>
        <v>0</v>
      </c>
    </row>
    <row r="101" spans="1:8">
      <c r="A101" s="1">
        <v>41431</v>
      </c>
      <c r="B101" s="2" t="s">
        <v>54</v>
      </c>
      <c r="C101" s="14" t="s">
        <v>55</v>
      </c>
      <c r="D101" s="4">
        <v>79.739999999999995</v>
      </c>
      <c r="E101" s="13" t="s">
        <v>35</v>
      </c>
      <c r="F101" s="4">
        <f>C.L.S.Q.!D101+Larochette!D101+Mercury!D101+Draghici!D101+Pallara!D101</f>
        <v>0</v>
      </c>
      <c r="G101" s="4">
        <v>0</v>
      </c>
      <c r="H101" s="4">
        <f>Mercury!E101+C.L.S.Q.!E101+Draghici!E101+Larochette!E101+Pallara!E101</f>
        <v>0</v>
      </c>
    </row>
    <row r="102" spans="1:8">
      <c r="A102" s="1">
        <v>41444</v>
      </c>
      <c r="C102" s="14" t="s">
        <v>8</v>
      </c>
      <c r="E102" s="13" t="s">
        <v>35</v>
      </c>
      <c r="F102" s="4">
        <f>C.L.S.Q.!D102+Larochette!D102+Mercury!D102+Draghici!D102+Pallara!D102</f>
        <v>610</v>
      </c>
      <c r="G102" s="4">
        <f>IF(E102="x",D102,"")</f>
        <v>0</v>
      </c>
      <c r="H102" s="4">
        <f>Mercury!E102+C.L.S.Q.!E102+Draghici!E102+Larochette!E102+Pallara!E102</f>
        <v>0</v>
      </c>
    </row>
    <row r="103" spans="1:8">
      <c r="A103" s="1">
        <v>41444</v>
      </c>
      <c r="C103" s="14" t="s">
        <v>56</v>
      </c>
      <c r="D103" s="4">
        <v>161.37</v>
      </c>
      <c r="E103" s="13" t="s">
        <v>35</v>
      </c>
      <c r="F103" s="4">
        <f>C.L.S.Q.!D103+Larochette!D103+Mercury!D103+Draghici!D103+Pallara!D103</f>
        <v>0</v>
      </c>
      <c r="G103" s="4">
        <v>0</v>
      </c>
      <c r="H103" s="4">
        <f>Mercury!E103+C.L.S.Q.!E103+Draghici!E103+Larochette!E103+Pallara!E103</f>
        <v>0</v>
      </c>
    </row>
    <row r="104" spans="1:8">
      <c r="A104" s="1">
        <v>41474</v>
      </c>
      <c r="B104" s="2" t="s">
        <v>57</v>
      </c>
      <c r="C104" s="14" t="s">
        <v>58</v>
      </c>
      <c r="D104" s="4">
        <v>102</v>
      </c>
      <c r="E104" s="13" t="s">
        <v>35</v>
      </c>
      <c r="F104" s="4">
        <f>C.L.S.Q.!D104+Larochette!D104+Mercury!D104+Draghici!D104+Pallara!D104</f>
        <v>0</v>
      </c>
      <c r="G104" s="4">
        <v>0</v>
      </c>
      <c r="H104" s="4">
        <f>Mercury!E104+C.L.S.Q.!E104+Draghici!E104+Larochette!E104+Pallara!E104</f>
        <v>0</v>
      </c>
    </row>
    <row r="105" spans="1:8">
      <c r="A105" s="1">
        <v>41474</v>
      </c>
      <c r="B105" s="2" t="s">
        <v>19</v>
      </c>
      <c r="C105" s="14" t="s">
        <v>59</v>
      </c>
      <c r="D105" s="4">
        <v>78.59</v>
      </c>
      <c r="E105" s="13" t="s">
        <v>35</v>
      </c>
      <c r="F105" s="4">
        <f>C.L.S.Q.!D105+Larochette!D105+Mercury!D105+Draghici!D105+Pallara!D105</f>
        <v>0</v>
      </c>
      <c r="G105" s="4">
        <v>0</v>
      </c>
      <c r="H105" s="4">
        <f>Mercury!E105+C.L.S.Q.!E105+Draghici!E105+Larochette!E105+Pallara!E105</f>
        <v>0</v>
      </c>
    </row>
    <row r="106" spans="1:8">
      <c r="A106" s="1">
        <v>41533</v>
      </c>
      <c r="C106" s="14" t="s">
        <v>60</v>
      </c>
      <c r="D106" s="4">
        <v>10</v>
      </c>
      <c r="E106" s="13" t="s">
        <v>35</v>
      </c>
      <c r="F106" s="4">
        <f>C.L.S.Q.!D106+Larochette!D106+Mercury!D106+Draghici!D106+Pallara!D106</f>
        <v>0</v>
      </c>
      <c r="G106" s="4">
        <v>0</v>
      </c>
      <c r="H106" s="4">
        <f>Mercury!E106+C.L.S.Q.!E106+Draghici!E106+Larochette!E106+Pallara!E106</f>
        <v>0</v>
      </c>
    </row>
    <row r="107" spans="1:8">
      <c r="A107" s="1">
        <v>41533</v>
      </c>
      <c r="B107" s="2" t="s">
        <v>14</v>
      </c>
      <c r="C107" s="14" t="s">
        <v>59</v>
      </c>
      <c r="D107" s="4">
        <v>56.89</v>
      </c>
      <c r="E107" s="13" t="s">
        <v>35</v>
      </c>
      <c r="F107" s="4">
        <f>C.L.S.Q.!D107+Larochette!D107+Mercury!D107+Draghici!D107+Pallara!D107</f>
        <v>0</v>
      </c>
      <c r="G107" s="4">
        <v>0</v>
      </c>
      <c r="H107" s="4">
        <f>Mercury!E107+C.L.S.Q.!E107+Draghici!E107+Larochette!E107+Pallara!E107</f>
        <v>0</v>
      </c>
    </row>
    <row r="108" spans="1:8">
      <c r="A108" s="1">
        <v>41533</v>
      </c>
      <c r="B108" s="2" t="s">
        <v>61</v>
      </c>
      <c r="C108" s="14" t="s">
        <v>62</v>
      </c>
      <c r="D108" s="4">
        <v>79.739999999999995</v>
      </c>
      <c r="E108" s="13" t="s">
        <v>35</v>
      </c>
      <c r="F108" s="4">
        <f>C.L.S.Q.!D108+Larochette!D108+Mercury!D108+Draghici!D108+Pallara!D108</f>
        <v>0</v>
      </c>
      <c r="G108" s="4">
        <v>0</v>
      </c>
      <c r="H108" s="4">
        <f>Mercury!E108+C.L.S.Q.!E108+Draghici!E108+Larochette!E108+Pallara!E108</f>
        <v>0</v>
      </c>
    </row>
    <row r="109" spans="1:8">
      <c r="A109" s="1">
        <v>41533</v>
      </c>
      <c r="B109" s="2" t="s">
        <v>63</v>
      </c>
      <c r="C109" s="14" t="s">
        <v>64</v>
      </c>
      <c r="D109" s="4">
        <v>200</v>
      </c>
      <c r="E109" s="13" t="s">
        <v>35</v>
      </c>
      <c r="F109" s="4">
        <f>C.L.S.Q.!D109+Larochette!D109+Mercury!D109+Draghici!D109+Pallara!D109</f>
        <v>0</v>
      </c>
      <c r="G109" s="4">
        <v>0</v>
      </c>
      <c r="H109" s="4">
        <f>Mercury!E109+C.L.S.Q.!E109+Draghici!E109+Larochette!E109+Pallara!E109</f>
        <v>0</v>
      </c>
    </row>
    <row r="110" spans="1:8">
      <c r="A110" s="1">
        <v>41554</v>
      </c>
      <c r="C110" s="14" t="s">
        <v>8</v>
      </c>
      <c r="E110" s="13" t="s">
        <v>35</v>
      </c>
      <c r="F110" s="4">
        <f>C.L.S.Q.!D110+Larochette!D110+Mercury!D110+Draghici!D110+Pallara!D110</f>
        <v>700</v>
      </c>
      <c r="G110" s="4">
        <f>IF(E110="x",D110,"")</f>
        <v>0</v>
      </c>
      <c r="H110" s="4">
        <f>Mercury!E110+C.L.S.Q.!E110+Draghici!E110+Larochette!E110+Pallara!E110</f>
        <v>0</v>
      </c>
    </row>
    <row r="111" spans="1:8">
      <c r="A111" s="1">
        <v>41586</v>
      </c>
      <c r="B111" s="2" t="s">
        <v>65</v>
      </c>
      <c r="C111" s="14" t="s">
        <v>66</v>
      </c>
      <c r="D111" s="4">
        <v>431.94</v>
      </c>
      <c r="E111" s="13" t="s">
        <v>35</v>
      </c>
      <c r="F111" s="4">
        <f>C.L.S.Q.!D111+Larochette!D111+Mercury!D111+Draghici!D111+Pallara!D111</f>
        <v>0</v>
      </c>
      <c r="G111" s="4">
        <v>0</v>
      </c>
      <c r="H111" s="4">
        <f>Mercury!E111+C.L.S.Q.!E111+Draghici!E111+Larochette!E111+Pallara!E111</f>
        <v>0</v>
      </c>
    </row>
    <row r="112" spans="1:8">
      <c r="A112" s="1">
        <v>41604</v>
      </c>
      <c r="B112" s="2" t="s">
        <v>65</v>
      </c>
      <c r="C112" s="14" t="s">
        <v>67</v>
      </c>
      <c r="D112" s="4">
        <v>111.55</v>
      </c>
      <c r="E112" s="13" t="s">
        <v>35</v>
      </c>
      <c r="F112" s="4">
        <f>C.L.S.Q.!D112+Larochette!D112+Mercury!D112+Draghici!D112+Pallara!D112</f>
        <v>0</v>
      </c>
      <c r="G112" s="4">
        <v>0</v>
      </c>
      <c r="H112" s="4">
        <f>Mercury!E112+C.L.S.Q.!E112+Draghici!E112+Larochette!E112+Pallara!E112</f>
        <v>0</v>
      </c>
    </row>
    <row r="113" spans="1:8">
      <c r="A113" s="1">
        <v>41646</v>
      </c>
      <c r="B113" s="2" t="s">
        <v>68</v>
      </c>
      <c r="C113" s="14" t="s">
        <v>69</v>
      </c>
      <c r="D113" s="4">
        <v>106.32</v>
      </c>
      <c r="E113" s="13" t="s">
        <v>35</v>
      </c>
      <c r="F113" s="4">
        <f>C.L.S.Q.!D113+Larochette!D113+Mercury!D113+Draghici!D113+Pallara!D113</f>
        <v>0</v>
      </c>
      <c r="G113" s="4">
        <v>0</v>
      </c>
      <c r="H113" s="4">
        <f>Mercury!E113+C.L.S.Q.!E113+Draghici!E113+Larochette!E113+Pallara!E113</f>
        <v>0</v>
      </c>
    </row>
    <row r="114" spans="1:8">
      <c r="A114" s="1">
        <v>41646</v>
      </c>
      <c r="C114" s="14" t="s">
        <v>8</v>
      </c>
      <c r="E114" s="13" t="s">
        <v>35</v>
      </c>
      <c r="F114" s="4">
        <f>C.L.S.Q.!D114+Larochette!D114+Mercury!D114+Draghici!D114+Pallara!D114</f>
        <v>700</v>
      </c>
      <c r="G114" s="4">
        <f>IF(E114="x",D114,"")</f>
        <v>0</v>
      </c>
      <c r="H114" s="4">
        <f>Mercury!E114+C.L.S.Q.!E114+Draghici!E114+Larochette!E114+Pallara!E114</f>
        <v>0</v>
      </c>
    </row>
    <row r="115" spans="1:8">
      <c r="A115" s="1">
        <v>41650</v>
      </c>
      <c r="B115" s="2" t="s">
        <v>70</v>
      </c>
      <c r="C115" s="14" t="s">
        <v>71</v>
      </c>
      <c r="D115" s="4">
        <v>57.76</v>
      </c>
      <c r="E115" s="13" t="s">
        <v>35</v>
      </c>
      <c r="F115" s="4">
        <f>C.L.S.Q.!D115+Larochette!D115+Mercury!D115+Draghici!D115+Pallara!D115</f>
        <v>0</v>
      </c>
      <c r="G115" s="4">
        <v>0</v>
      </c>
      <c r="H115" s="4">
        <f>Mercury!E115+C.L.S.Q.!E115+Draghici!E115+Larochette!E115+Pallara!E115</f>
        <v>0</v>
      </c>
    </row>
    <row r="116" spans="1:8">
      <c r="A116" s="1">
        <v>41653</v>
      </c>
      <c r="B116" s="2" t="s">
        <v>70</v>
      </c>
      <c r="C116" s="14" t="s">
        <v>72</v>
      </c>
      <c r="D116" s="4">
        <v>240.37</v>
      </c>
      <c r="E116" s="13" t="s">
        <v>35</v>
      </c>
      <c r="F116" s="4">
        <f>C.L.S.Q.!D116+Larochette!D116+Mercury!D116+Draghici!D116+Pallara!D116</f>
        <v>0</v>
      </c>
      <c r="G116" s="4">
        <v>0</v>
      </c>
      <c r="H116" s="4">
        <f>Mercury!E116+C.L.S.Q.!E116+Draghici!E116+Larochette!E116+Pallara!E116</f>
        <v>0</v>
      </c>
    </row>
    <row r="117" spans="1:8">
      <c r="A117" s="1">
        <v>41677</v>
      </c>
      <c r="B117" s="2" t="s">
        <v>14</v>
      </c>
      <c r="C117" s="14" t="s">
        <v>59</v>
      </c>
      <c r="D117" s="4">
        <v>594.25</v>
      </c>
      <c r="E117" s="13" t="s">
        <v>35</v>
      </c>
      <c r="F117" s="4">
        <f>C.L.S.Q.!D117+Larochette!D117+Mercury!D117+Draghici!D117+Pallara!D117</f>
        <v>0</v>
      </c>
      <c r="G117" s="4">
        <v>0</v>
      </c>
      <c r="H117" s="4">
        <f>Mercury!E117+C.L.S.Q.!E117+Draghici!E117+Larochette!E117+Pallara!E117</f>
        <v>0</v>
      </c>
    </row>
    <row r="118" spans="1:8">
      <c r="A118" s="1">
        <v>41688</v>
      </c>
      <c r="C118" s="14" t="s">
        <v>8</v>
      </c>
      <c r="E118" s="13" t="s">
        <v>35</v>
      </c>
      <c r="F118" s="4">
        <f>C.L.S.Q.!D118+Larochette!D118+Mercury!D118+Draghici!D118+Pallara!D118</f>
        <v>900</v>
      </c>
      <c r="G118" s="4">
        <f>IF(E118="x",D118,"")</f>
        <v>0</v>
      </c>
      <c r="H118" s="4">
        <f>Mercury!E118+C.L.S.Q.!E118+Draghici!E118+Larochette!E118+Pallara!E118</f>
        <v>0</v>
      </c>
    </row>
    <row r="119" spans="1:8">
      <c r="A119" s="1">
        <v>41712</v>
      </c>
      <c r="B119" s="2" t="s">
        <v>14</v>
      </c>
      <c r="C119" s="14" t="s">
        <v>73</v>
      </c>
      <c r="D119" s="4">
        <v>699.11</v>
      </c>
      <c r="E119" s="13" t="s">
        <v>35</v>
      </c>
      <c r="F119" s="4">
        <f>C.L.S.Q.!D119+Larochette!D119+Mercury!D119+Draghici!D119+Pallara!D119</f>
        <v>0</v>
      </c>
      <c r="G119" s="4">
        <v>0</v>
      </c>
      <c r="H119" s="4">
        <f>Mercury!E119+C.L.S.Q.!E119+Draghici!E119+Larochette!E119+Pallara!E119</f>
        <v>0</v>
      </c>
    </row>
    <row r="120" spans="1:8">
      <c r="A120" s="1">
        <v>41723</v>
      </c>
      <c r="B120" s="2" t="s">
        <v>74</v>
      </c>
      <c r="C120" s="14" t="s">
        <v>75</v>
      </c>
      <c r="D120" s="4">
        <v>80</v>
      </c>
      <c r="E120" s="13" t="s">
        <v>35</v>
      </c>
      <c r="F120" s="4">
        <f>C.L.S.Q.!D120+Larochette!D120+Mercury!D120+Draghici!D120+Pallara!D120</f>
        <v>0</v>
      </c>
      <c r="G120" s="4">
        <v>0</v>
      </c>
      <c r="H120" s="4">
        <f>Mercury!E120+C.L.S.Q.!E120+Draghici!E120+Larochette!E120+Pallara!E120</f>
        <v>0</v>
      </c>
    </row>
    <row r="121" spans="1:8">
      <c r="A121" s="1">
        <v>41745</v>
      </c>
      <c r="C121" s="14" t="s">
        <v>8</v>
      </c>
      <c r="E121" s="13" t="s">
        <v>35</v>
      </c>
      <c r="F121" s="4">
        <v>1315</v>
      </c>
      <c r="G121" s="4">
        <f>IF(E121="x",D121,"")</f>
        <v>0</v>
      </c>
      <c r="H121" s="4">
        <f>Mercury!E121+C.L.S.Q.!E121+Draghici!E121+Larochette!E121+Pallara!E121</f>
        <v>0</v>
      </c>
    </row>
    <row r="122" spans="1:8">
      <c r="A122" s="1">
        <v>41781</v>
      </c>
      <c r="B122" s="2" t="s">
        <v>14</v>
      </c>
      <c r="C122" s="14" t="s">
        <v>59</v>
      </c>
      <c r="D122" s="4">
        <v>184.6</v>
      </c>
      <c r="E122" s="13" t="s">
        <v>35</v>
      </c>
      <c r="F122" s="4">
        <f>C.L.S.Q.!D122+Larochette!D122+Mercury!D122+Draghici!D122+Pallara!D122</f>
        <v>0</v>
      </c>
      <c r="G122" s="4">
        <v>0</v>
      </c>
      <c r="H122" s="4">
        <f>Mercury!E122+C.L.S.Q.!E122+Draghici!E122+Larochette!E122+Pallara!E122</f>
        <v>0</v>
      </c>
    </row>
    <row r="123" spans="1:8">
      <c r="A123" s="1">
        <v>41781</v>
      </c>
      <c r="B123" s="2" t="s">
        <v>70</v>
      </c>
      <c r="C123" s="14" t="s">
        <v>76</v>
      </c>
      <c r="D123" s="4">
        <v>93.39</v>
      </c>
      <c r="E123" s="13" t="s">
        <v>35</v>
      </c>
      <c r="F123" s="4">
        <f>C.L.S.Q.!D123+Larochette!D123+Mercury!D123+Draghici!D123+Pallara!D123</f>
        <v>0</v>
      </c>
      <c r="G123" s="4">
        <v>0</v>
      </c>
      <c r="H123" s="4">
        <f>Mercury!E123+C.L.S.Q.!E123+Draghici!E123+Larochette!E123+Pallara!E123</f>
        <v>0</v>
      </c>
    </row>
    <row r="124" spans="1:8">
      <c r="A124" s="1">
        <v>41810</v>
      </c>
      <c r="B124" s="2" t="s">
        <v>77</v>
      </c>
      <c r="C124" s="14" t="s">
        <v>78</v>
      </c>
      <c r="D124" s="4">
        <v>80</v>
      </c>
      <c r="E124" s="13" t="s">
        <v>35</v>
      </c>
      <c r="F124" s="4">
        <f>C.L.S.Q.!D124+Larochette!D124+Mercury!D124+Draghici!D124+Pallara!D124</f>
        <v>0</v>
      </c>
      <c r="G124" s="4">
        <v>0</v>
      </c>
      <c r="H124" s="4">
        <f>Mercury!E124+C.L.S.Q.!E124+Draghici!E124+Larochette!E124+Pallara!E124</f>
        <v>0</v>
      </c>
    </row>
    <row r="125" spans="1:8">
      <c r="A125" s="1">
        <v>41810</v>
      </c>
      <c r="B125" s="2" t="s">
        <v>70</v>
      </c>
      <c r="C125" s="14" t="s">
        <v>79</v>
      </c>
      <c r="D125" s="4">
        <v>195.8</v>
      </c>
      <c r="E125" s="13" t="s">
        <v>35</v>
      </c>
      <c r="F125" s="4">
        <f>C.L.S.Q.!D125+Larochette!D125+Mercury!D125+Draghici!D125+Pallara!D125</f>
        <v>0</v>
      </c>
      <c r="G125" s="4">
        <v>0</v>
      </c>
      <c r="H125" s="4">
        <f>Mercury!E125+C.L.S.Q.!E125+Draghici!E125+Larochette!E125+Pallara!E125</f>
        <v>0</v>
      </c>
    </row>
    <row r="126" spans="1:8">
      <c r="A126" s="1">
        <v>41810</v>
      </c>
      <c r="B126" s="2" t="s">
        <v>80</v>
      </c>
      <c r="C126" s="14" t="s">
        <v>81</v>
      </c>
      <c r="D126" s="4">
        <v>200</v>
      </c>
      <c r="E126" s="13" t="s">
        <v>35</v>
      </c>
      <c r="F126" s="4">
        <f>C.L.S.Q.!D126+Larochette!D126+Mercury!D126+Draghici!D126+Pallara!D126</f>
        <v>0</v>
      </c>
      <c r="G126" s="4">
        <v>0</v>
      </c>
      <c r="H126" s="4">
        <f>Mercury!E126+C.L.S.Q.!E126+Draghici!E126+Larochette!E126+Pallara!E126</f>
        <v>0</v>
      </c>
    </row>
    <row r="127" spans="1:8">
      <c r="A127" s="1">
        <v>41841</v>
      </c>
      <c r="B127" s="2" t="s">
        <v>14</v>
      </c>
      <c r="C127" s="14" t="s">
        <v>67</v>
      </c>
      <c r="D127" s="4">
        <v>63.91</v>
      </c>
      <c r="E127" s="13" t="s">
        <v>35</v>
      </c>
      <c r="F127" s="4">
        <f>C.L.S.Q.!D127+Larochette!D127+Mercury!D127+Draghici!D127+Pallara!D127</f>
        <v>0</v>
      </c>
      <c r="G127" s="4">
        <v>0</v>
      </c>
      <c r="H127" s="4">
        <f>Mercury!E127+C.L.S.Q.!E127+Draghici!E127+Larochette!E127+Pallara!E127</f>
        <v>0</v>
      </c>
    </row>
    <row r="128" spans="1:8">
      <c r="A128" s="1">
        <v>41892</v>
      </c>
      <c r="B128" s="2" t="s">
        <v>82</v>
      </c>
      <c r="C128" s="14" t="s">
        <v>83</v>
      </c>
      <c r="D128" s="4">
        <v>80</v>
      </c>
      <c r="E128" s="13" t="s">
        <v>35</v>
      </c>
      <c r="F128" s="4">
        <f>C.L.S.Q.!D128+Larochette!D128+Mercury!D128+Draghici!D128+Pallara!D128</f>
        <v>0</v>
      </c>
      <c r="G128" s="4">
        <v>0</v>
      </c>
      <c r="H128" s="4">
        <f>Mercury!E128+C.L.S.Q.!E128+Draghici!E128+Larochette!E128+Pallara!E128</f>
        <v>0</v>
      </c>
    </row>
    <row r="129" spans="1:8">
      <c r="A129" s="1">
        <v>41913</v>
      </c>
      <c r="B129" s="2" t="s">
        <v>84</v>
      </c>
      <c r="C129" s="14" t="s">
        <v>85</v>
      </c>
      <c r="D129" s="4">
        <v>105</v>
      </c>
      <c r="E129" s="13" t="s">
        <v>35</v>
      </c>
      <c r="F129" s="4">
        <f>C.L.S.Q.!D129+Larochette!D129+Mercury!D129+Draghici!D129+Pallara!D129</f>
        <v>0</v>
      </c>
      <c r="G129" s="4">
        <v>0</v>
      </c>
      <c r="H129" s="4">
        <f>Mercury!E129+C.L.S.Q.!E129+Draghici!E129+Larochette!E129+Pallara!E129</f>
        <v>0</v>
      </c>
    </row>
    <row r="130" spans="1:8">
      <c r="A130" s="1">
        <v>41939</v>
      </c>
      <c r="C130" s="14" t="s">
        <v>8</v>
      </c>
      <c r="E130" s="13" t="s">
        <v>35</v>
      </c>
      <c r="F130" s="4">
        <v>600</v>
      </c>
      <c r="G130" s="4">
        <f>IF(E130="x",D130,"")</f>
        <v>0</v>
      </c>
      <c r="H130" s="4">
        <f>Mercury!E134+C.L.S.Q.!E134+Draghici!E134+Larochette!E134+Pallara!E134</f>
        <v>0</v>
      </c>
    </row>
    <row r="131" spans="1:8">
      <c r="A131" s="1">
        <v>41897</v>
      </c>
      <c r="B131" s="2" t="s">
        <v>14</v>
      </c>
      <c r="C131" s="14" t="s">
        <v>67</v>
      </c>
      <c r="D131" s="4">
        <v>54.26</v>
      </c>
      <c r="E131" s="13" t="s">
        <v>35</v>
      </c>
      <c r="F131" s="4">
        <f>C.L.S.Q.!D131+Larochette!D131+Mercury!D131+Draghici!D131+Pallara!D131</f>
        <v>0</v>
      </c>
      <c r="G131" s="4">
        <v>0</v>
      </c>
      <c r="H131" s="4">
        <f>Mercury!E131+C.L.S.Q.!E131+Draghici!E131+Larochette!E131+Pallara!E131</f>
        <v>0</v>
      </c>
    </row>
    <row r="132" spans="1:8">
      <c r="A132" s="1">
        <v>41920</v>
      </c>
      <c r="B132" s="2" t="s">
        <v>86</v>
      </c>
      <c r="C132" s="14" t="s">
        <v>87</v>
      </c>
      <c r="D132" s="4">
        <v>35.299999999999997</v>
      </c>
      <c r="E132" s="13" t="s">
        <v>35</v>
      </c>
      <c r="F132" s="4">
        <f>C.L.S.Q.!D132+Larochette!D132+Mercury!D132+Draghici!D132+Pallara!D132</f>
        <v>0</v>
      </c>
      <c r="G132" s="4">
        <v>0</v>
      </c>
      <c r="H132" s="4">
        <f>Mercury!E132+C.L.S.Q.!E132+Draghici!E132+Larochette!E132+Pallara!E132</f>
        <v>0</v>
      </c>
    </row>
    <row r="133" spans="1:8">
      <c r="A133" s="1">
        <v>41963</v>
      </c>
      <c r="B133" s="2" t="s">
        <v>70</v>
      </c>
      <c r="C133" s="14" t="s">
        <v>21</v>
      </c>
      <c r="D133" s="4">
        <v>53.83</v>
      </c>
      <c r="E133" s="13" t="s">
        <v>35</v>
      </c>
      <c r="F133" s="4">
        <f>C.L.S.Q.!D133+Larochette!D133+Mercury!D133+Draghici!D133+Pallara!D133</f>
        <v>0</v>
      </c>
      <c r="G133" s="4">
        <v>0</v>
      </c>
      <c r="H133" s="4">
        <f>Mercury!E133+C.L.S.Q.!E133+Draghici!E133+Larochette!E133+Pallara!E133</f>
        <v>0</v>
      </c>
    </row>
    <row r="134" spans="1:8">
      <c r="A134" s="1">
        <v>41963</v>
      </c>
      <c r="B134" s="2" t="s">
        <v>121</v>
      </c>
      <c r="C134" s="14" t="s">
        <v>122</v>
      </c>
      <c r="D134" s="4">
        <v>21.12</v>
      </c>
      <c r="E134" s="13" t="s">
        <v>35</v>
      </c>
      <c r="F134" s="4">
        <v>0</v>
      </c>
      <c r="G134" s="4">
        <v>0</v>
      </c>
      <c r="H134" s="4">
        <v>0</v>
      </c>
    </row>
    <row r="135" spans="1:8">
      <c r="A135" s="1">
        <v>41985</v>
      </c>
      <c r="B135" s="2" t="s">
        <v>123</v>
      </c>
      <c r="C135" s="14" t="s">
        <v>124</v>
      </c>
      <c r="D135" s="4">
        <v>26.66</v>
      </c>
      <c r="E135" s="13" t="s">
        <v>35</v>
      </c>
      <c r="F135" s="4">
        <f>C.L.S.Q.!D135+Larochette!D135+Mercury!D135+Draghici!D135+Pallara!D135</f>
        <v>0</v>
      </c>
      <c r="G135" s="4">
        <v>0</v>
      </c>
      <c r="H135" s="4">
        <f>Mercury!E135+C.L.S.Q.!E135+Draghici!E135+Larochette!E135+Pallara!E135</f>
        <v>0</v>
      </c>
    </row>
    <row r="136" spans="1:8">
      <c r="A136" s="1">
        <v>42002</v>
      </c>
      <c r="B136" s="2" t="s">
        <v>70</v>
      </c>
      <c r="C136" s="14" t="s">
        <v>125</v>
      </c>
      <c r="D136" s="4">
        <v>303.81</v>
      </c>
      <c r="E136" s="13" t="s">
        <v>35</v>
      </c>
      <c r="F136" s="4">
        <f>C.L.S.Q.!D136+Larochette!D136+Mercury!D136+Draghici!D136+Pallara!D136</f>
        <v>0</v>
      </c>
      <c r="G136" s="4">
        <v>0</v>
      </c>
      <c r="H136" s="4">
        <f>Mercury!E136+C.L.S.Q.!E136+Draghici!E136+Larochette!E136+Pallara!E136</f>
        <v>0</v>
      </c>
    </row>
    <row r="137" spans="1:8">
      <c r="A137" s="1">
        <v>42012</v>
      </c>
      <c r="B137" s="2" t="s">
        <v>14</v>
      </c>
      <c r="C137" s="14" t="s">
        <v>73</v>
      </c>
      <c r="D137" s="4">
        <v>554.85</v>
      </c>
      <c r="E137" s="13" t="s">
        <v>35</v>
      </c>
      <c r="F137" s="4">
        <f>C.L.S.Q.!D137+Larochette!D137+Mercury!D137+Draghici!D137+Pallara!D137</f>
        <v>0</v>
      </c>
      <c r="G137" s="4">
        <v>0</v>
      </c>
      <c r="H137" s="4">
        <f>Mercury!E137+C.L.S.Q.!E137+Draghici!E137+Larochette!E137+Pallara!E137</f>
        <v>0</v>
      </c>
    </row>
    <row r="138" spans="1:8">
      <c r="A138" s="1">
        <v>42026</v>
      </c>
      <c r="C138" s="14" t="s">
        <v>8</v>
      </c>
      <c r="E138" s="13" t="s">
        <v>35</v>
      </c>
      <c r="F138" s="4">
        <v>700</v>
      </c>
      <c r="G138" s="4">
        <f>IF(E138="x",D138,"")</f>
        <v>0</v>
      </c>
      <c r="H138" s="4">
        <f>Mercury!E138+C.L.S.Q.!E138+Draghici!E138+Larochette!E138+Pallara!E138</f>
        <v>0</v>
      </c>
    </row>
    <row r="139" spans="1:8">
      <c r="A139" s="1">
        <v>42039</v>
      </c>
      <c r="C139" s="14" t="s">
        <v>126</v>
      </c>
      <c r="E139" s="13" t="s">
        <v>35</v>
      </c>
      <c r="F139" s="4">
        <v>200</v>
      </c>
      <c r="G139" s="4">
        <f>IF(E139="x",D139,"")</f>
        <v>0</v>
      </c>
      <c r="H139" s="4">
        <f>Mercury!E139+C.L.S.Q.!E139+Draghici!E139+Larochette!E139+Pallara!E139</f>
        <v>0</v>
      </c>
    </row>
    <row r="140" spans="1:8">
      <c r="A140" s="1">
        <v>42039</v>
      </c>
      <c r="B140" s="2" t="s">
        <v>127</v>
      </c>
      <c r="C140" s="14" t="s">
        <v>66</v>
      </c>
      <c r="D140" s="4">
        <v>467.06</v>
      </c>
      <c r="E140" s="13" t="s">
        <v>35</v>
      </c>
      <c r="F140" s="4">
        <f>C.L.S.Q.!D140+Larochette!D140+Mercury!D140+Draghici!D140+Pallara!D140</f>
        <v>0</v>
      </c>
      <c r="G140" s="4">
        <v>0</v>
      </c>
      <c r="H140" s="4">
        <f>Mercury!E140+C.L.S.Q.!E140+Draghici!E140+Larochette!E140+Pallara!E140</f>
        <v>0</v>
      </c>
    </row>
    <row r="141" spans="1:8">
      <c r="A141" s="1">
        <v>42074</v>
      </c>
      <c r="B141" s="2" t="s">
        <v>128</v>
      </c>
      <c r="C141" s="14" t="s">
        <v>129</v>
      </c>
      <c r="D141" s="4">
        <v>26.66</v>
      </c>
      <c r="E141" s="13" t="s">
        <v>35</v>
      </c>
      <c r="F141" s="4">
        <f>C.L.S.Q.!D141+Larochette!D141+Mercury!D141+Draghici!D141+Pallara!D141</f>
        <v>0</v>
      </c>
      <c r="G141" s="4">
        <v>0</v>
      </c>
      <c r="H141" s="4">
        <f>Mercury!E141+C.L.S.Q.!E141+Draghici!E141+Larochette!E141+Pallara!E141</f>
        <v>0</v>
      </c>
    </row>
    <row r="142" spans="1:8">
      <c r="A142" s="1">
        <v>42075</v>
      </c>
      <c r="B142" s="2" t="s">
        <v>65</v>
      </c>
      <c r="C142" s="14" t="s">
        <v>73</v>
      </c>
      <c r="D142" s="4">
        <v>559.85</v>
      </c>
      <c r="E142" s="13" t="s">
        <v>35</v>
      </c>
      <c r="F142" s="4">
        <f>C.L.S.Q.!D142+Larochette!D142+Mercury!D142+Draghici!D142+Pallara!D142</f>
        <v>0</v>
      </c>
      <c r="G142" s="4">
        <v>0</v>
      </c>
      <c r="H142" s="4">
        <f>Mercury!E142+C.L.S.Q.!E142+Draghici!E142+Larochette!E142+Pallara!E142</f>
        <v>0</v>
      </c>
    </row>
    <row r="143" spans="1:8">
      <c r="A143" s="1">
        <v>42075</v>
      </c>
      <c r="C143" s="14" t="s">
        <v>8</v>
      </c>
      <c r="E143" s="13" t="s">
        <v>35</v>
      </c>
      <c r="F143" s="4">
        <v>600</v>
      </c>
      <c r="G143" s="4">
        <f>IF(E143="x",D143,"")</f>
        <v>0</v>
      </c>
      <c r="H143" s="4">
        <f>Mercury!E143+C.L.S.Q.!E143+Draghici!E143+Larochette!E143+Pallara!E143</f>
        <v>0</v>
      </c>
    </row>
    <row r="144" spans="1:8">
      <c r="A144" s="1">
        <v>42147</v>
      </c>
      <c r="B144" s="2" t="s">
        <v>14</v>
      </c>
      <c r="C144" s="14" t="s">
        <v>59</v>
      </c>
      <c r="D144" s="4">
        <v>224.63</v>
      </c>
      <c r="E144" s="13" t="s">
        <v>35</v>
      </c>
      <c r="F144" s="4">
        <f>C.L.S.Q.!D144+Larochette!D144+Mercury!D144+Draghici!D144+Pallara!D144</f>
        <v>0</v>
      </c>
      <c r="G144" s="4">
        <v>0</v>
      </c>
      <c r="H144" s="4">
        <f>Mercury!E144+C.L.S.Q.!E144+Draghici!E144+Larochette!E144+Pallara!E144</f>
        <v>0</v>
      </c>
    </row>
    <row r="145" spans="1:8">
      <c r="A145" s="1">
        <v>42147</v>
      </c>
      <c r="B145" s="2" t="s">
        <v>70</v>
      </c>
      <c r="C145" s="14" t="s">
        <v>71</v>
      </c>
      <c r="D145" s="4">
        <v>102.92</v>
      </c>
      <c r="E145" s="13" t="s">
        <v>35</v>
      </c>
      <c r="F145" s="4">
        <f>C.L.S.Q.!D145+Larochette!D145+Mercury!D145+Draghici!D145+Pallara!D145</f>
        <v>0</v>
      </c>
      <c r="G145" s="4">
        <v>0</v>
      </c>
      <c r="H145" s="4">
        <f>Mercury!E145+C.L.S.Q.!E145+Draghici!E145+Larochette!E145+Pallara!E145</f>
        <v>0</v>
      </c>
    </row>
    <row r="146" spans="1:8">
      <c r="A146" s="1">
        <v>42147</v>
      </c>
      <c r="C146" s="14" t="s">
        <v>8</v>
      </c>
      <c r="E146" s="13" t="s">
        <v>35</v>
      </c>
      <c r="F146" s="4">
        <v>600</v>
      </c>
      <c r="G146" s="4">
        <f>IF(E146="x",D146,"")</f>
        <v>0</v>
      </c>
      <c r="H146" s="4">
        <f>Mercury!E146+C.L.S.Q.!E146+Draghici!E146+Larochette!E146+Pallara!E146</f>
        <v>0</v>
      </c>
    </row>
    <row r="147" spans="1:8">
      <c r="A147" s="1">
        <v>42166</v>
      </c>
      <c r="B147" s="2" t="s">
        <v>65</v>
      </c>
      <c r="C147" s="14" t="s">
        <v>67</v>
      </c>
      <c r="D147" s="4">
        <v>1.52</v>
      </c>
      <c r="E147" s="13" t="s">
        <v>35</v>
      </c>
      <c r="F147" s="4">
        <f>C.L.S.Q.!D147+Larochette!D147+Mercury!D147+Draghici!D147+Pallara!D147</f>
        <v>0</v>
      </c>
      <c r="G147" s="4">
        <v>0</v>
      </c>
      <c r="H147" s="4">
        <f>Mercury!E147+C.L.S.Q.!E147+Draghici!E147+Larochette!E147+Pallara!E147</f>
        <v>0</v>
      </c>
    </row>
    <row r="148" spans="1:8">
      <c r="A148" s="1">
        <v>42166</v>
      </c>
      <c r="B148" s="2" t="s">
        <v>130</v>
      </c>
      <c r="C148" s="14" t="s">
        <v>131</v>
      </c>
      <c r="D148" s="4">
        <v>90</v>
      </c>
      <c r="E148" s="13" t="s">
        <v>35</v>
      </c>
      <c r="F148" s="4">
        <f>C.L.S.Q.!D148+Larochette!D148+Mercury!D148+Draghici!D148+Pallara!D148</f>
        <v>0</v>
      </c>
      <c r="G148" s="4">
        <v>0</v>
      </c>
      <c r="H148" s="4">
        <f>Mercury!E148+C.L.S.Q.!E148+Draghici!E148+Larochette!E148+Pallara!E148</f>
        <v>0</v>
      </c>
    </row>
    <row r="149" spans="1:8">
      <c r="A149" s="1">
        <v>42206</v>
      </c>
      <c r="B149" s="2" t="s">
        <v>132</v>
      </c>
      <c r="C149" s="14" t="s">
        <v>133</v>
      </c>
      <c r="D149" s="4">
        <v>26.66</v>
      </c>
      <c r="E149" s="13" t="s">
        <v>35</v>
      </c>
      <c r="F149" s="4">
        <f>C.L.S.Q.!D149+Larochette!D149+Mercury!D149+Draghici!D149+Pallara!D149</f>
        <v>0</v>
      </c>
      <c r="G149" s="4">
        <v>0</v>
      </c>
      <c r="H149" s="4">
        <f>Mercury!E149+C.L.S.Q.!E149+Draghici!E149+Larochette!E149+Pallara!E149</f>
        <v>0</v>
      </c>
    </row>
    <row r="150" spans="1:8">
      <c r="A150" s="1">
        <v>42206</v>
      </c>
      <c r="B150" s="2" t="s">
        <v>65</v>
      </c>
      <c r="C150" s="14" t="s">
        <v>67</v>
      </c>
      <c r="D150" s="4">
        <v>37.76</v>
      </c>
      <c r="E150" s="13" t="s">
        <v>35</v>
      </c>
      <c r="F150" s="4">
        <f>C.L.S.Q.!D150+Larochette!D150+Mercury!D150+Draghici!D150+Pallara!D150</f>
        <v>0</v>
      </c>
      <c r="G150" s="4">
        <v>0</v>
      </c>
      <c r="H150" s="4">
        <f>Mercury!E150+C.L.S.Q.!E150+Draghici!E150+Larochette!E150+Pallara!E150</f>
        <v>0</v>
      </c>
    </row>
    <row r="151" spans="1:8">
      <c r="A151" s="1">
        <v>42181</v>
      </c>
      <c r="B151" s="2" t="s">
        <v>70</v>
      </c>
      <c r="C151" s="14" t="s">
        <v>134</v>
      </c>
      <c r="D151" s="4">
        <v>237.82</v>
      </c>
      <c r="E151" s="13" t="s">
        <v>35</v>
      </c>
      <c r="F151" s="4">
        <f>C.L.S.Q.!D151+Larochette!D151+Mercury!D151+Draghici!D151+Pallara!D151</f>
        <v>0</v>
      </c>
      <c r="G151" s="4">
        <v>0</v>
      </c>
      <c r="H151" s="4">
        <f>Mercury!E151+C.L.S.Q.!E151+Draghici!E151+Larochette!E151+Pallara!E151</f>
        <v>0</v>
      </c>
    </row>
    <row r="152" spans="1:8">
      <c r="A152" s="1">
        <v>42181</v>
      </c>
      <c r="C152" s="14" t="s">
        <v>8</v>
      </c>
      <c r="E152" s="13" t="s">
        <v>35</v>
      </c>
      <c r="F152" s="4">
        <v>700</v>
      </c>
      <c r="G152" s="4">
        <f>IF(E152="x",D152,"")</f>
        <v>0</v>
      </c>
      <c r="H152" s="4">
        <f>Mercury!E152+C.L.S.Q.!E152+Draghici!E152+Larochette!E152+Pallara!E152</f>
        <v>0</v>
      </c>
    </row>
    <row r="153" spans="1:8">
      <c r="A153" s="1">
        <v>42206</v>
      </c>
      <c r="B153" s="2" t="s">
        <v>135</v>
      </c>
      <c r="C153" s="14" t="s">
        <v>162</v>
      </c>
      <c r="D153" s="4">
        <v>80</v>
      </c>
      <c r="E153" s="13" t="s">
        <v>35</v>
      </c>
      <c r="F153" s="4">
        <f>C.L.S.Q.!D153+Larochette!D153+Mercury!D153+Draghici!D153+Pallara!D153</f>
        <v>0</v>
      </c>
      <c r="G153" s="4">
        <v>0</v>
      </c>
      <c r="H153" s="4">
        <f>Mercury!E153+C.L.S.Q.!E153+Draghici!E153+Larochette!E153+Pallara!E153</f>
        <v>0</v>
      </c>
    </row>
    <row r="154" spans="1:8">
      <c r="A154" s="1">
        <v>42235</v>
      </c>
      <c r="B154" s="2" t="s">
        <v>136</v>
      </c>
      <c r="C154" s="14" t="s">
        <v>137</v>
      </c>
      <c r="D154" s="4">
        <v>-90</v>
      </c>
      <c r="E154" s="13" t="s">
        <v>35</v>
      </c>
      <c r="F154" s="4">
        <f>C.L.S.Q.!D154+Larochette!D154+Mercury!D154+Draghici!D154+Pallara!D154</f>
        <v>0</v>
      </c>
      <c r="G154" s="4">
        <v>0</v>
      </c>
      <c r="H154" s="4">
        <f>Mercury!E154+C.L.S.Q.!E154+Draghici!E154+Larochette!E154+Pallara!E154</f>
        <v>0</v>
      </c>
    </row>
    <row r="155" spans="1:8">
      <c r="A155" s="1">
        <v>42265</v>
      </c>
      <c r="B155" s="2" t="s">
        <v>65</v>
      </c>
      <c r="C155" s="14" t="s">
        <v>67</v>
      </c>
      <c r="D155" s="4">
        <v>39.200000000000003</v>
      </c>
      <c r="E155" s="13" t="s">
        <v>35</v>
      </c>
      <c r="F155" s="4">
        <f>C.L.S.Q.!D155+Larochette!D155+Mercury!D155+Draghici!D155+Pallara!D155</f>
        <v>0</v>
      </c>
      <c r="G155" s="4">
        <v>0</v>
      </c>
      <c r="H155" s="4">
        <f>Mercury!E155+C.L.S.Q.!E155+Draghici!E155+Larochette!E155+Pallara!E155</f>
        <v>0</v>
      </c>
    </row>
    <row r="156" spans="1:8">
      <c r="A156" s="1">
        <v>42265</v>
      </c>
      <c r="B156" s="2" t="s">
        <v>14</v>
      </c>
      <c r="C156" s="14" t="s">
        <v>138</v>
      </c>
      <c r="D156" s="4">
        <v>484.11</v>
      </c>
      <c r="E156" s="13" t="s">
        <v>35</v>
      </c>
      <c r="F156" s="4">
        <f>C.L.S.Q.!D156+Larochette!D156+Mercury!D156+Draghici!D156+Pallara!D156</f>
        <v>0</v>
      </c>
      <c r="G156" s="4">
        <v>0</v>
      </c>
      <c r="H156" s="4">
        <f>Mercury!E156+C.L.S.Q.!E156+Draghici!E156+Larochette!E156+Pallara!E156</f>
        <v>0</v>
      </c>
    </row>
    <row r="157" spans="1:8">
      <c r="A157" s="1">
        <v>42279</v>
      </c>
      <c r="B157" s="2" t="s">
        <v>139</v>
      </c>
      <c r="C157" s="14" t="s">
        <v>140</v>
      </c>
      <c r="D157" s="4">
        <v>200</v>
      </c>
      <c r="E157" s="13" t="s">
        <v>35</v>
      </c>
      <c r="F157" s="4">
        <f>C.L.S.Q.!D157+Larochette!D157+Mercury!D157+Draghici!D157+Pallara!D157</f>
        <v>0</v>
      </c>
      <c r="G157" s="4">
        <v>0</v>
      </c>
      <c r="H157" s="4">
        <f>Mercury!E157+C.L.S.Q.!E157+Draghici!E157+Larochette!E157+Pallara!E157</f>
        <v>0</v>
      </c>
    </row>
    <row r="158" spans="1:8">
      <c r="A158" s="1">
        <v>42279</v>
      </c>
      <c r="B158" s="2" t="s">
        <v>141</v>
      </c>
      <c r="C158" s="14" t="s">
        <v>142</v>
      </c>
      <c r="D158" s="4">
        <v>46</v>
      </c>
      <c r="E158" s="13" t="s">
        <v>35</v>
      </c>
      <c r="F158" s="4">
        <f>C.L.S.Q.!D158+Larochette!D158+Mercury!D158+Draghici!D158+Pallara!D158</f>
        <v>0</v>
      </c>
      <c r="G158" s="4">
        <v>0</v>
      </c>
      <c r="H158" s="4">
        <f>Mercury!E158+C.L.S.Q.!E158+Draghici!E158+Larochette!E158+Pallara!E158</f>
        <v>0</v>
      </c>
    </row>
    <row r="159" spans="1:8">
      <c r="A159" s="1">
        <v>42293</v>
      </c>
      <c r="B159" s="2" t="s">
        <v>143</v>
      </c>
      <c r="C159" s="14" t="s">
        <v>144</v>
      </c>
      <c r="D159" s="4">
        <v>26.66</v>
      </c>
      <c r="E159" s="13" t="s">
        <v>35</v>
      </c>
      <c r="F159" s="4">
        <f>C.L.S.Q.!D159+Larochette!D159+Mercury!D159+Draghici!D159+Pallara!D159</f>
        <v>0</v>
      </c>
      <c r="G159" s="4">
        <v>0</v>
      </c>
      <c r="H159" s="4">
        <f>Mercury!E159+C.L.S.Q.!E159+Draghici!E159+Larochette!E159+Pallara!E159</f>
        <v>0</v>
      </c>
    </row>
    <row r="160" spans="1:8">
      <c r="A160" s="1">
        <v>42293</v>
      </c>
      <c r="B160" s="2" t="s">
        <v>136</v>
      </c>
      <c r="C160" s="14" t="s">
        <v>145</v>
      </c>
      <c r="D160" s="4">
        <v>-275</v>
      </c>
      <c r="E160" s="13" t="s">
        <v>35</v>
      </c>
      <c r="F160" s="4">
        <f>C.L.S.Q.!D160+Larochette!D160+Mercury!D160+Draghici!D160+Pallara!D160</f>
        <v>0</v>
      </c>
      <c r="G160" s="4">
        <v>0</v>
      </c>
      <c r="H160" s="4">
        <f>Mercury!E160+C.L.S.Q.!E160+Draghici!E160+Larochette!E160+Pallara!E160</f>
        <v>0</v>
      </c>
    </row>
    <row r="161" spans="1:8">
      <c r="A161" s="1">
        <v>42293</v>
      </c>
      <c r="C161" s="14" t="s">
        <v>8</v>
      </c>
      <c r="E161" s="13" t="s">
        <v>35</v>
      </c>
      <c r="F161" s="4">
        <v>305</v>
      </c>
      <c r="G161" s="4">
        <f>IF(E161="x",D161,"")</f>
        <v>0</v>
      </c>
      <c r="H161" s="4">
        <f>Mercury!E161+C.L.S.Q.!E161+Draghici!E161+Larochette!E161+Pallara!E161</f>
        <v>0</v>
      </c>
    </row>
    <row r="162" spans="1:8">
      <c r="A162" s="1">
        <v>42314</v>
      </c>
      <c r="B162" s="2" t="s">
        <v>146</v>
      </c>
      <c r="C162" s="14" t="s">
        <v>147</v>
      </c>
      <c r="D162" s="4">
        <v>388.41</v>
      </c>
      <c r="E162" s="13" t="s">
        <v>35</v>
      </c>
      <c r="F162" s="4">
        <f>C.L.S.Q.!D162+Larochette!D162+Mercury!D162+Draghici!D162+Pallara!D162</f>
        <v>0</v>
      </c>
      <c r="G162" s="4">
        <v>0</v>
      </c>
      <c r="H162" s="4">
        <f>Mercury!E162+C.L.S.Q.!E162+Draghici!E162+Larochette!E162+Pallara!E162</f>
        <v>0</v>
      </c>
    </row>
    <row r="163" spans="1:8">
      <c r="A163" s="1">
        <v>42324</v>
      </c>
      <c r="B163" s="2" t="s">
        <v>65</v>
      </c>
      <c r="C163" s="14" t="s">
        <v>67</v>
      </c>
      <c r="D163" s="4">
        <v>142.30000000000001</v>
      </c>
      <c r="E163" s="13" t="s">
        <v>35</v>
      </c>
      <c r="F163" s="4">
        <f>C.L.S.Q.!D163+Larochette!D163+Mercury!D163+Draghici!D163+Pallara!D163</f>
        <v>0</v>
      </c>
      <c r="G163" s="4">
        <v>0</v>
      </c>
      <c r="H163" s="4">
        <f>Mercury!E163+C.L.S.Q.!E163+Draghici!E163+Larochette!E163+Pallara!E163</f>
        <v>0</v>
      </c>
    </row>
    <row r="164" spans="1:8">
      <c r="A164" s="1">
        <v>42324</v>
      </c>
      <c r="B164" s="2" t="s">
        <v>70</v>
      </c>
      <c r="C164" s="14" t="s">
        <v>148</v>
      </c>
      <c r="D164" s="4">
        <v>66.77</v>
      </c>
      <c r="E164" s="13" t="s">
        <v>35</v>
      </c>
      <c r="F164" s="4">
        <f>C.L.S.Q.!D164+Larochette!D164+Mercury!D164+Draghici!D164+Pallara!D164</f>
        <v>0</v>
      </c>
      <c r="G164" s="4">
        <v>0</v>
      </c>
      <c r="H164" s="4">
        <f>Mercury!E164+C.L.S.Q.!E164+Draghici!E164+Larochette!E164+Pallara!E164</f>
        <v>0</v>
      </c>
    </row>
    <row r="165" spans="1:8">
      <c r="A165" s="1">
        <v>42341</v>
      </c>
      <c r="B165" s="2" t="s">
        <v>70</v>
      </c>
      <c r="C165" s="14" t="s">
        <v>149</v>
      </c>
      <c r="D165" s="4">
        <v>272.37</v>
      </c>
      <c r="E165" s="13" t="s">
        <v>35</v>
      </c>
      <c r="F165" s="4">
        <f>C.L.S.Q.!D165+Larochette!D165+Mercury!D165+Draghici!D165+Pallara!D165</f>
        <v>0</v>
      </c>
      <c r="G165" s="4">
        <v>0</v>
      </c>
      <c r="H165" s="4">
        <f>Mercury!E165+C.L.S.Q.!E165+Draghici!E165+Larochette!E165+Pallara!E165</f>
        <v>0</v>
      </c>
    </row>
    <row r="166" spans="1:8">
      <c r="A166" s="1">
        <v>42352</v>
      </c>
      <c r="C166" s="14" t="s">
        <v>8</v>
      </c>
      <c r="E166" s="13" t="s">
        <v>35</v>
      </c>
      <c r="F166" s="4">
        <v>830</v>
      </c>
      <c r="G166" s="4">
        <f>IF(E166="x",D166,"")</f>
        <v>0</v>
      </c>
      <c r="H166" s="4">
        <f>Mercury!E166+C.L.S.Q.!E166+Draghici!E166+Larochette!E166+Pallara!E166</f>
        <v>0</v>
      </c>
    </row>
    <row r="167" spans="1:8">
      <c r="A167" s="1">
        <v>42387</v>
      </c>
      <c r="B167" s="2" t="s">
        <v>14</v>
      </c>
      <c r="C167" s="14" t="s">
        <v>150</v>
      </c>
      <c r="D167" s="4">
        <v>442.39</v>
      </c>
      <c r="E167" s="13" t="s">
        <v>35</v>
      </c>
      <c r="F167" s="4">
        <f>C.L.S.Q.!D167+Larochette!D167+Mercury!D167+Draghici!D167+Pallara!D167</f>
        <v>0</v>
      </c>
      <c r="G167" s="4">
        <v>0</v>
      </c>
      <c r="H167" s="4">
        <f>Mercury!E167+C.L.S.Q.!E167+Draghici!E167+Larochette!E167+Pallara!E167</f>
        <v>0</v>
      </c>
    </row>
    <row r="168" spans="1:8">
      <c r="A168" s="1">
        <v>42387</v>
      </c>
      <c r="B168" s="2" t="s">
        <v>151</v>
      </c>
      <c r="C168" s="14" t="s">
        <v>152</v>
      </c>
      <c r="D168" s="4">
        <v>26.66</v>
      </c>
      <c r="E168" s="13" t="s">
        <v>35</v>
      </c>
      <c r="F168" s="4">
        <f>C.L.S.Q.!D168+Larochette!D168+Mercury!D168+Draghici!D168+Pallara!D168</f>
        <v>0</v>
      </c>
      <c r="G168" s="4">
        <v>0</v>
      </c>
      <c r="H168" s="4">
        <f>Mercury!E168+C.L.S.Q.!E168+Draghici!E168+Larochette!E168+Pallara!E168</f>
        <v>0</v>
      </c>
    </row>
    <row r="169" spans="1:8">
      <c r="A169" s="1">
        <v>1.1680555555555556</v>
      </c>
      <c r="C169" s="14" t="s">
        <v>8</v>
      </c>
      <c r="E169" s="13" t="s">
        <v>35</v>
      </c>
      <c r="F169" s="4">
        <v>650</v>
      </c>
      <c r="G169" s="4">
        <f>IF(E169="x",D169,"")</f>
        <v>0</v>
      </c>
      <c r="H169" s="4">
        <f>Mercury!E169+C.L.S.Q.!E169+Draghici!E169+Larochette!E169+Pallara!E169</f>
        <v>0</v>
      </c>
    </row>
    <row r="170" spans="1:8">
      <c r="A170" s="1">
        <v>42439</v>
      </c>
      <c r="B170" s="2" t="s">
        <v>14</v>
      </c>
      <c r="C170" s="14" t="s">
        <v>150</v>
      </c>
      <c r="D170" s="4">
        <v>458.94</v>
      </c>
      <c r="E170" s="13" t="s">
        <v>35</v>
      </c>
      <c r="F170" s="4">
        <f>C.L.S.Q.!D170+Larochette!D170+Mercury!D170+Draghici!D170+Pallara!D170</f>
        <v>0</v>
      </c>
      <c r="G170" s="4">
        <v>0</v>
      </c>
      <c r="H170" s="4">
        <f>Mercury!E170+C.L.S.Q.!E170+Draghici!E170+Larochette!E170+Pallara!E170</f>
        <v>0</v>
      </c>
    </row>
    <row r="171" spans="1:8">
      <c r="A171" s="1">
        <v>42478</v>
      </c>
      <c r="B171" s="2" t="s">
        <v>153</v>
      </c>
      <c r="C171" s="14" t="s">
        <v>152</v>
      </c>
      <c r="D171" s="4">
        <v>26.66</v>
      </c>
      <c r="E171" s="13" t="s">
        <v>35</v>
      </c>
      <c r="F171" s="4">
        <f>C.L.S.Q.!D171+Larochette!D171+Mercury!D171+Draghici!D171+Pallara!D171</f>
        <v>0</v>
      </c>
      <c r="G171" s="4">
        <v>0</v>
      </c>
      <c r="H171" s="4">
        <f>Mercury!E171+C.L.S.Q.!E171+Draghici!E171+Larochette!E171+Pallara!E171</f>
        <v>0</v>
      </c>
    </row>
    <row r="172" spans="1:8">
      <c r="A172" s="1">
        <v>42478</v>
      </c>
      <c r="B172" s="2" t="s">
        <v>154</v>
      </c>
      <c r="C172" s="14" t="s">
        <v>155</v>
      </c>
      <c r="D172" s="4">
        <v>33.869999999999997</v>
      </c>
      <c r="E172" s="13" t="s">
        <v>35</v>
      </c>
      <c r="F172" s="4">
        <f>C.L.S.Q.!D172+Larochette!D172+Mercury!D172+Draghici!D172+Pallara!D172</f>
        <v>0</v>
      </c>
      <c r="G172" s="4">
        <v>0</v>
      </c>
      <c r="H172" s="4">
        <f>Mercury!E172+C.L.S.Q.!E172+Draghici!E172+Larochette!E172+Pallara!E172</f>
        <v>0</v>
      </c>
    </row>
    <row r="173" spans="1:8">
      <c r="A173" s="1">
        <v>42513</v>
      </c>
      <c r="B173" s="2" t="s">
        <v>65</v>
      </c>
      <c r="C173" s="14" t="s">
        <v>150</v>
      </c>
      <c r="D173" s="4">
        <v>288.88</v>
      </c>
      <c r="E173" s="13" t="s">
        <v>35</v>
      </c>
      <c r="F173" s="4">
        <f>C.L.S.Q.!D173+Larochette!D173+Mercury!D173+Draghici!D173+Pallara!D173</f>
        <v>0</v>
      </c>
      <c r="G173" s="4">
        <v>0</v>
      </c>
      <c r="H173" s="4">
        <f>Mercury!E173+C.L.S.Q.!E173+Draghici!E173+Larochette!E173+Pallara!E173</f>
        <v>0</v>
      </c>
    </row>
    <row r="174" spans="1:8">
      <c r="A174" s="1">
        <v>42523</v>
      </c>
      <c r="C174" s="14" t="s">
        <v>8</v>
      </c>
      <c r="E174" s="13" t="s">
        <v>35</v>
      </c>
      <c r="F174" s="4">
        <v>650</v>
      </c>
      <c r="G174" s="4">
        <f>IF(E174="x",D174,"")</f>
        <v>0</v>
      </c>
      <c r="H174" s="4">
        <f>Mercury!E174+C.L.S.Q.!E174+Draghici!E174+Larochette!E174+Pallara!E174</f>
        <v>0</v>
      </c>
    </row>
    <row r="175" spans="1:8">
      <c r="A175" s="1">
        <v>42500</v>
      </c>
      <c r="B175" s="2" t="s">
        <v>156</v>
      </c>
      <c r="C175" s="14" t="s">
        <v>157</v>
      </c>
      <c r="D175" s="4">
        <v>90</v>
      </c>
      <c r="E175" s="13" t="s">
        <v>35</v>
      </c>
      <c r="F175" s="4">
        <f>C.L.S.Q.!D175+Larochette!D175+Mercury!D175+Draghici!D175+Pallara!D175</f>
        <v>0</v>
      </c>
      <c r="G175" s="4">
        <v>0</v>
      </c>
      <c r="H175" s="4">
        <f>Mercury!E175+C.L.S.Q.!E175+Draghici!E175+Larochette!E175+Pallara!E175</f>
        <v>0</v>
      </c>
    </row>
    <row r="176" spans="1:8">
      <c r="A176" s="1">
        <v>42542</v>
      </c>
      <c r="B176" s="2" t="s">
        <v>70</v>
      </c>
      <c r="C176" s="14" t="s">
        <v>76</v>
      </c>
      <c r="D176" s="4">
        <v>99.64</v>
      </c>
      <c r="E176" s="13" t="s">
        <v>35</v>
      </c>
      <c r="F176" s="4">
        <f>C.L.S.Q.!D176+Larochette!D176+Mercury!D176+Draghici!D176+Pallara!D176</f>
        <v>0</v>
      </c>
      <c r="G176" s="4">
        <v>0</v>
      </c>
      <c r="H176" s="4">
        <f>Mercury!E176+C.L.S.Q.!E176+Draghici!E176+Larochette!E176+Pallara!E176</f>
        <v>0</v>
      </c>
    </row>
    <row r="177" spans="1:95">
      <c r="A177" s="1">
        <v>42537</v>
      </c>
      <c r="B177" s="2" t="s">
        <v>158</v>
      </c>
      <c r="C177" s="14" t="s">
        <v>159</v>
      </c>
      <c r="D177" s="4">
        <v>-90</v>
      </c>
      <c r="E177" s="13" t="s">
        <v>35</v>
      </c>
      <c r="F177" s="4">
        <f>C.L.S.Q.!D177+Larochette!D177+Mercury!D177+Draghici!D177+Pallara!D177</f>
        <v>0</v>
      </c>
      <c r="G177" s="4">
        <v>0</v>
      </c>
      <c r="H177" s="4">
        <f>Mercury!E177+C.L.S.Q.!E177+Draghici!E177+Larochette!E177+Pallara!E177</f>
        <v>0</v>
      </c>
    </row>
    <row r="178" spans="1:95">
      <c r="A178" s="1">
        <v>42576</v>
      </c>
      <c r="B178" s="2" t="s">
        <v>70</v>
      </c>
      <c r="C178" s="14" t="s">
        <v>134</v>
      </c>
      <c r="D178" s="4">
        <v>214.39</v>
      </c>
      <c r="E178" s="13" t="s">
        <v>35</v>
      </c>
      <c r="F178" s="4">
        <f>C.L.S.Q.!D178+Larochette!D178+Mercury!D178+Draghici!D178+Pallara!D178</f>
        <v>0</v>
      </c>
      <c r="G178" s="4">
        <v>0</v>
      </c>
      <c r="H178" s="4">
        <f>Mercury!E178+C.L.S.Q.!E178+Draghici!E178+Larochette!E178+Pallara!E178</f>
        <v>0</v>
      </c>
    </row>
    <row r="179" spans="1:95">
      <c r="A179" s="1">
        <v>42576</v>
      </c>
      <c r="B179" s="2" t="s">
        <v>14</v>
      </c>
      <c r="C179" s="14" t="s">
        <v>150</v>
      </c>
      <c r="D179" s="4">
        <v>58.11</v>
      </c>
      <c r="E179" s="13" t="s">
        <v>35</v>
      </c>
      <c r="F179" s="4">
        <f>C.L.S.Q.!D179+Larochette!D179+Mercury!D179+Draghici!D179+Pallara!D179</f>
        <v>0</v>
      </c>
      <c r="G179" s="4">
        <v>0</v>
      </c>
      <c r="H179" s="4">
        <f>Mercury!E179+C.L.S.Q.!E179+Draghici!E179+Larochette!E179+Pallara!E179</f>
        <v>0</v>
      </c>
    </row>
    <row r="180" spans="1:95">
      <c r="A180" s="1">
        <v>42585</v>
      </c>
      <c r="C180" s="14" t="s">
        <v>8</v>
      </c>
      <c r="E180" s="13" t="s">
        <v>35</v>
      </c>
      <c r="F180" s="4">
        <v>150</v>
      </c>
      <c r="G180" s="4">
        <f>IF(E180="x",D180,"")</f>
        <v>0</v>
      </c>
      <c r="H180" s="4">
        <f>Mercury!E180+C.L.S.Q.!E180+Draghici!E180+Larochette!E180+Pallara!E180</f>
        <v>0</v>
      </c>
    </row>
    <row r="181" spans="1:95">
      <c r="A181" s="1">
        <v>42585</v>
      </c>
      <c r="B181" s="2" t="s">
        <v>160</v>
      </c>
      <c r="C181" s="14" t="s">
        <v>161</v>
      </c>
      <c r="D181" s="4">
        <v>26.66</v>
      </c>
      <c r="E181" s="13" t="s">
        <v>35</v>
      </c>
      <c r="F181" s="4">
        <f>C.L.S.Q.!D181+Larochette!D181+Mercury!D181+Draghici!D181+Pallara!D181</f>
        <v>0</v>
      </c>
      <c r="G181" s="4">
        <v>0</v>
      </c>
      <c r="H181" s="4">
        <f>Mercury!E181+C.L.S.Q.!E181+Draghici!E181+Larochette!E181+Pallara!E181</f>
        <v>0</v>
      </c>
    </row>
    <row r="182" spans="1:95">
      <c r="A182" s="1">
        <v>42618</v>
      </c>
      <c r="C182" s="14" t="s">
        <v>8</v>
      </c>
      <c r="E182" s="13" t="s">
        <v>35</v>
      </c>
      <c r="F182" s="4">
        <v>650</v>
      </c>
      <c r="G182" s="4">
        <f>IF(E182="x",D182,"")</f>
        <v>0</v>
      </c>
      <c r="H182" s="4">
        <f>Mercury!E182+C.L.S.Q.!E182+Draghici!E182+Larochette!E182+Pallara!E182</f>
        <v>0</v>
      </c>
    </row>
    <row r="183" spans="1:95">
      <c r="A183" s="1">
        <v>42625</v>
      </c>
      <c r="B183" s="2" t="s">
        <v>163</v>
      </c>
      <c r="C183" s="14" t="s">
        <v>164</v>
      </c>
      <c r="D183" s="4">
        <v>250</v>
      </c>
      <c r="E183" s="13" t="s">
        <v>35</v>
      </c>
      <c r="F183" s="4">
        <f>C.L.S.Q.!D183+Larochette!D183+Mercury!D183+Draghici!D183+Pallara!D183</f>
        <v>0</v>
      </c>
      <c r="G183" s="4">
        <v>0</v>
      </c>
      <c r="H183" s="4">
        <f>Mercury!E183+C.L.S.Q.!E183+Draghici!E183+Larochette!E183+Pallara!E183</f>
        <v>0</v>
      </c>
    </row>
    <row r="184" spans="1:95">
      <c r="A184" s="1">
        <v>42639</v>
      </c>
      <c r="B184" s="2" t="s">
        <v>14</v>
      </c>
      <c r="C184" s="14" t="s">
        <v>150</v>
      </c>
      <c r="D184" s="4">
        <v>94.44</v>
      </c>
      <c r="E184" s="13" t="s">
        <v>35</v>
      </c>
      <c r="F184" s="4">
        <f>C.L.S.Q.!D184+Larochette!D184+Mercury!D184+Draghici!D184+Pallara!D184</f>
        <v>0</v>
      </c>
      <c r="G184" s="4">
        <v>0</v>
      </c>
      <c r="H184" s="4">
        <f>Mercury!E184+C.L.S.Q.!E184+Draghici!E184+Larochette!E184+Pallara!E184</f>
        <v>0</v>
      </c>
    </row>
    <row r="185" spans="1:95">
      <c r="A185" s="1">
        <v>42639</v>
      </c>
      <c r="B185" s="2" t="s">
        <v>14</v>
      </c>
      <c r="C185" s="14" t="s">
        <v>165</v>
      </c>
      <c r="D185" s="4">
        <v>501.47</v>
      </c>
      <c r="E185" s="13" t="s">
        <v>35</v>
      </c>
      <c r="F185" s="4">
        <f>C.L.S.Q.!D185+Larochette!D185+Mercury!D185+Draghici!D185+Pallara!D185</f>
        <v>0</v>
      </c>
      <c r="G185" s="4">
        <v>0</v>
      </c>
      <c r="H185" s="4">
        <f>Mercury!E185+C.L.S.Q.!E185+Draghici!E185+Larochette!E185+Pallara!E185</f>
        <v>0</v>
      </c>
    </row>
    <row r="186" spans="1:95">
      <c r="A186" s="1">
        <v>42688</v>
      </c>
      <c r="B186" s="2" t="s">
        <v>70</v>
      </c>
      <c r="C186" s="14" t="s">
        <v>76</v>
      </c>
      <c r="D186" s="4">
        <v>60.53</v>
      </c>
      <c r="E186" s="13" t="s">
        <v>35</v>
      </c>
      <c r="F186" s="4">
        <f>C.L.S.Q.!D186+Larochette!D186+Mercury!D186+Draghici!D186+Pallara!D186</f>
        <v>0</v>
      </c>
      <c r="G186" s="4">
        <v>0</v>
      </c>
      <c r="H186" s="4">
        <f>Mercury!E186+C.L.S.Q.!E186+Draghici!E186+Larochette!E186+Pallara!E186</f>
        <v>0</v>
      </c>
      <c r="CQ186" s="3" t="s">
        <v>166</v>
      </c>
    </row>
    <row r="187" spans="1:95">
      <c r="A187" s="1">
        <v>42688</v>
      </c>
      <c r="B187" s="2" t="s">
        <v>167</v>
      </c>
      <c r="C187" s="14" t="s">
        <v>168</v>
      </c>
      <c r="D187" s="4">
        <v>78.209999999999994</v>
      </c>
      <c r="E187" s="13" t="s">
        <v>35</v>
      </c>
      <c r="F187" s="4">
        <f>C.L.S.Q.!D187+Larochette!D187+Mercury!D187+Draghici!D187+Pallara!D187</f>
        <v>0</v>
      </c>
      <c r="G187" s="4">
        <v>0</v>
      </c>
      <c r="H187" s="4">
        <f>Mercury!E187+C.L.S.Q.!E187+Draghici!E187+Larochette!E187+Pallara!E187</f>
        <v>0</v>
      </c>
    </row>
    <row r="188" spans="1:95">
      <c r="A188" s="1">
        <v>42688</v>
      </c>
      <c r="B188" s="2" t="s">
        <v>174</v>
      </c>
      <c r="C188" s="14" t="s">
        <v>169</v>
      </c>
      <c r="D188" s="4">
        <v>26.66</v>
      </c>
      <c r="E188" s="13" t="s">
        <v>35</v>
      </c>
      <c r="F188" s="4">
        <f>C.L.S.Q.!D188+Larochette!D188+Mercury!D188+Draghici!D188+Pallara!D188</f>
        <v>0</v>
      </c>
      <c r="G188" s="4">
        <v>0</v>
      </c>
      <c r="H188" s="4">
        <f>Mercury!E188+C.L.S.Q.!E188+Draghici!E188+Larochette!E188+Pallara!E188</f>
        <v>0</v>
      </c>
    </row>
    <row r="189" spans="1:95">
      <c r="A189" s="1">
        <v>42689</v>
      </c>
      <c r="C189" s="14" t="s">
        <v>170</v>
      </c>
      <c r="E189" s="13" t="s">
        <v>35</v>
      </c>
      <c r="F189" s="4">
        <v>650</v>
      </c>
      <c r="G189" s="4">
        <f>IF(E189="x",D189,"")</f>
        <v>0</v>
      </c>
      <c r="H189" s="4">
        <f>Mercury!E189+C.L.S.Q.!E189+Draghici!E189+Larochette!E189+Pallara!E189</f>
        <v>0</v>
      </c>
    </row>
    <row r="190" spans="1:95">
      <c r="A190" s="1">
        <v>42689</v>
      </c>
      <c r="B190" s="2" t="s">
        <v>175</v>
      </c>
      <c r="C190" s="14" t="s">
        <v>171</v>
      </c>
      <c r="D190" s="4">
        <v>117</v>
      </c>
      <c r="E190" s="13" t="s">
        <v>35</v>
      </c>
      <c r="F190" s="4">
        <f>C.L.S.Q.!D190+Larochette!D190+Mercury!D190+Draghici!D190+Pallara!D190</f>
        <v>0</v>
      </c>
      <c r="G190" s="4">
        <v>0</v>
      </c>
      <c r="H190" s="4">
        <f>Mercury!E190+C.L.S.Q.!E190+Draghici!E190+Larochette!E190+Pallara!E190</f>
        <v>0</v>
      </c>
    </row>
    <row r="191" spans="1:95">
      <c r="A191" s="1">
        <v>42690</v>
      </c>
      <c r="B191" s="2" t="s">
        <v>14</v>
      </c>
      <c r="C191" s="14" t="s">
        <v>150</v>
      </c>
      <c r="D191" s="4">
        <v>29.6</v>
      </c>
      <c r="E191" s="13" t="s">
        <v>35</v>
      </c>
      <c r="F191" s="4">
        <f>C.L.S.Q.!D191+Larochette!D191+Mercury!D191+Draghici!D191+Pallara!D191</f>
        <v>0</v>
      </c>
      <c r="G191" s="4">
        <v>0</v>
      </c>
      <c r="H191" s="4">
        <f>Mercury!E191+C.L.S.Q.!E191+Draghici!E191+Larochette!E191+Pallara!E191</f>
        <v>0</v>
      </c>
    </row>
    <row r="192" spans="1:95">
      <c r="A192" s="1">
        <v>42723</v>
      </c>
      <c r="B192" s="2" t="s">
        <v>70</v>
      </c>
      <c r="C192" s="14" t="s">
        <v>172</v>
      </c>
      <c r="D192" s="4">
        <v>176.94</v>
      </c>
      <c r="E192" s="13" t="s">
        <v>35</v>
      </c>
      <c r="F192" s="4">
        <f>C.L.S.Q.!D192+Larochette!D192+Mercury!D192+Draghici!D192+Pallara!D192</f>
        <v>0</v>
      </c>
      <c r="G192" s="4">
        <v>0</v>
      </c>
      <c r="H192" s="4">
        <f>Mercury!E192+C.L.S.Q.!E192+Draghici!E192+Larochette!E192+Pallara!E192</f>
        <v>0</v>
      </c>
    </row>
    <row r="193" spans="1:8">
      <c r="A193" s="1">
        <v>42746</v>
      </c>
      <c r="B193" s="2" t="s">
        <v>14</v>
      </c>
      <c r="C193" s="14" t="s">
        <v>150</v>
      </c>
      <c r="D193" s="4">
        <v>431.47</v>
      </c>
      <c r="E193" s="13" t="s">
        <v>35</v>
      </c>
      <c r="F193" s="4">
        <f>C.L.S.Q.!D193+Larochette!D193+Mercury!D193+Draghici!D193+Pallara!D193</f>
        <v>0</v>
      </c>
      <c r="G193" s="4">
        <v>0</v>
      </c>
      <c r="H193" s="4">
        <f>Mercury!E193+C.L.S.Q.!E193+Draghici!E193+Larochette!E193+Pallara!E193</f>
        <v>0</v>
      </c>
    </row>
    <row r="194" spans="1:8">
      <c r="A194" s="1">
        <v>42779</v>
      </c>
      <c r="C194" s="14" t="s">
        <v>8</v>
      </c>
      <c r="E194" s="13" t="s">
        <v>35</v>
      </c>
      <c r="F194" s="4">
        <v>650</v>
      </c>
      <c r="G194" s="4">
        <f>IF(E194="x",D194,"")</f>
        <v>0</v>
      </c>
      <c r="H194" s="4">
        <v>0</v>
      </c>
    </row>
    <row r="195" spans="1:8">
      <c r="A195" s="1">
        <v>42790</v>
      </c>
      <c r="C195" s="4" t="s">
        <v>173</v>
      </c>
      <c r="E195" s="13" t="s">
        <v>35</v>
      </c>
      <c r="F195" s="4">
        <v>677.62</v>
      </c>
      <c r="G195" s="4">
        <f>IF(E195="x",D195,"")</f>
        <v>0</v>
      </c>
      <c r="H195" s="4">
        <v>0</v>
      </c>
    </row>
    <row r="196" spans="1:8">
      <c r="A196" s="1">
        <v>42794</v>
      </c>
      <c r="B196" s="2" t="s">
        <v>176</v>
      </c>
      <c r="C196" s="14" t="s">
        <v>152</v>
      </c>
      <c r="D196" s="4">
        <v>26.66</v>
      </c>
      <c r="E196" s="13" t="s">
        <v>35</v>
      </c>
      <c r="F196" s="4">
        <f>C.L.S.Q.!D196+Larochette!D196+Mercury!D196+Draghici!D196+Pallara!D196</f>
        <v>0</v>
      </c>
      <c r="G196" s="4">
        <v>0</v>
      </c>
      <c r="H196" s="4">
        <f>Mercury!E196+C.L.S.Q.!E196+Draghici!E196+Larochette!E196+Pallara!E196</f>
        <v>0</v>
      </c>
    </row>
    <row r="197" spans="1:8">
      <c r="A197" s="1">
        <v>42804</v>
      </c>
      <c r="B197" s="2" t="s">
        <v>177</v>
      </c>
      <c r="C197" s="14" t="s">
        <v>178</v>
      </c>
      <c r="D197" s="4">
        <v>677.62</v>
      </c>
      <c r="E197" s="13" t="s">
        <v>35</v>
      </c>
      <c r="F197" s="4">
        <f>C.L.S.Q.!D197+Larochette!D197+Mercury!D197+Draghici!D197+Pallara!D197</f>
        <v>0</v>
      </c>
      <c r="G197" s="4">
        <v>0</v>
      </c>
      <c r="H197" s="4">
        <f>Mercury!E197+C.L.S.Q.!E197+Draghici!E197+Larochette!E197+Pallara!E197</f>
        <v>0</v>
      </c>
    </row>
    <row r="198" spans="1:8">
      <c r="A198" s="1">
        <v>42804</v>
      </c>
      <c r="B198" s="2" t="s">
        <v>65</v>
      </c>
      <c r="C198" s="14" t="s">
        <v>150</v>
      </c>
      <c r="D198" s="4">
        <v>475.18</v>
      </c>
      <c r="E198" s="13" t="s">
        <v>35</v>
      </c>
      <c r="F198" s="4">
        <f>C.L.S.Q.!D198+Larochette!D198+Mercury!D198+Draghici!D198+Pallara!D198</f>
        <v>0</v>
      </c>
      <c r="G198" s="4">
        <v>0</v>
      </c>
      <c r="H198" s="4">
        <f>Mercury!E198+C.L.S.Q.!E198+Draghici!E198+Larochette!E198+Pallara!E198</f>
        <v>0</v>
      </c>
    </row>
    <row r="199" spans="1:8">
      <c r="A199" s="1">
        <v>42823</v>
      </c>
      <c r="B199" s="2" t="s">
        <v>179</v>
      </c>
      <c r="C199" s="14" t="s">
        <v>180</v>
      </c>
      <c r="D199" s="4">
        <v>26.66</v>
      </c>
      <c r="E199" s="13" t="s">
        <v>35</v>
      </c>
      <c r="F199" s="4">
        <f>C.L.S.Q.!D199+Larochette!D199+Mercury!D199+Draghici!D199+Pallara!D199</f>
        <v>0</v>
      </c>
      <c r="G199" s="4">
        <v>0</v>
      </c>
      <c r="H199" s="4">
        <f>Mercury!E199+C.L.S.Q.!E199+Draghici!E199+Larochette!E199+Pallara!E199</f>
        <v>0</v>
      </c>
    </row>
    <row r="200" spans="1:8">
      <c r="A200" s="1">
        <v>42843</v>
      </c>
      <c r="C200" s="14" t="s">
        <v>181</v>
      </c>
      <c r="E200" s="13" t="s">
        <v>35</v>
      </c>
      <c r="F200" s="4">
        <f>C.L.S.Q.!D200+Larochette!D200+Mercury!D200+Draghici!D200+Pallara!D200</f>
        <v>1955</v>
      </c>
      <c r="G200" s="4">
        <f t="shared" ref="G200:G249" si="1">IF(E200="x",D200,"")</f>
        <v>0</v>
      </c>
      <c r="H200" s="4">
        <f>Mercury!E200+C.L.S.Q.!E200+Draghici!E200+Larochette!E200+Pallara!E200</f>
        <v>0</v>
      </c>
    </row>
    <row r="201" spans="1:8">
      <c r="A201" s="1">
        <v>42849</v>
      </c>
      <c r="C201" s="3" t="s">
        <v>182</v>
      </c>
      <c r="E201" s="13" t="s">
        <v>35</v>
      </c>
      <c r="F201" s="4">
        <f>C.L.S.Q.!D201+Larochette!D201+Mercury!D201+Draghici!D201+Pallara!D201</f>
        <v>700</v>
      </c>
      <c r="G201" s="4">
        <f t="shared" si="1"/>
        <v>0</v>
      </c>
      <c r="H201" s="4">
        <f>Mercury!E201+C.L.S.Q.!E201+Draghici!E201+Larochette!E201+Pallara!E201</f>
        <v>0</v>
      </c>
    </row>
    <row r="202" spans="1:8">
      <c r="A202" s="1">
        <v>42867</v>
      </c>
      <c r="B202" s="2" t="s">
        <v>183</v>
      </c>
      <c r="C202" s="3" t="s">
        <v>184</v>
      </c>
      <c r="D202" s="4">
        <v>90</v>
      </c>
      <c r="E202" s="13" t="s">
        <v>35</v>
      </c>
      <c r="F202" s="4">
        <f>C.L.S.Q.!D202+Larochette!D202+Mercury!D202+Draghici!D202+Pallara!D202</f>
        <v>0</v>
      </c>
      <c r="G202" s="4">
        <v>0</v>
      </c>
      <c r="H202" s="4">
        <f>Mercury!E202+C.L.S.Q.!E202+Draghici!E202+Larochette!E202+Pallara!E202</f>
        <v>0</v>
      </c>
    </row>
    <row r="203" spans="1:8">
      <c r="A203" s="1">
        <v>42870</v>
      </c>
      <c r="B203" s="2" t="s">
        <v>185</v>
      </c>
      <c r="C203" s="14" t="s">
        <v>186</v>
      </c>
      <c r="D203" s="4">
        <v>650</v>
      </c>
      <c r="E203" s="13" t="s">
        <v>35</v>
      </c>
      <c r="F203" s="4">
        <f>C.L.S.Q.!D203+Larochette!D203+Mercury!D203+Draghici!D203+Pallara!D203</f>
        <v>0</v>
      </c>
      <c r="G203" s="4">
        <v>0</v>
      </c>
      <c r="H203" s="4">
        <f>Mercury!E203+C.L.S.Q.!E203+Draghici!E203+Larochette!E203+Pallara!E203</f>
        <v>0</v>
      </c>
    </row>
    <row r="204" spans="1:8">
      <c r="A204" s="1">
        <v>42874</v>
      </c>
      <c r="B204" s="2" t="s">
        <v>187</v>
      </c>
      <c r="C204" s="14" t="s">
        <v>188</v>
      </c>
      <c r="D204" s="4">
        <v>116</v>
      </c>
      <c r="E204" s="13" t="s">
        <v>35</v>
      </c>
      <c r="F204" s="4">
        <f>C.L.S.Q.!D204+Larochette!D204+Mercury!D204+Draghici!D204+Pallara!D204</f>
        <v>0</v>
      </c>
      <c r="G204" s="4">
        <v>0</v>
      </c>
      <c r="H204" s="4">
        <f>Mercury!E204+C.L.S.Q.!E204+Draghici!E204+Larochette!E204+Pallara!E204</f>
        <v>0</v>
      </c>
    </row>
    <row r="205" spans="1:8">
      <c r="A205" s="1">
        <v>42874</v>
      </c>
      <c r="B205" s="2" t="s">
        <v>189</v>
      </c>
      <c r="C205" s="14" t="s">
        <v>190</v>
      </c>
      <c r="D205" s="4">
        <v>1303.1500000000001</v>
      </c>
      <c r="E205" s="13" t="s">
        <v>35</v>
      </c>
      <c r="F205" s="4">
        <f>C.L.S.Q.!D205+Larochette!D205+Mercury!D205+Draghici!D205+Pallara!D205</f>
        <v>0</v>
      </c>
      <c r="G205" s="4">
        <v>0</v>
      </c>
      <c r="H205" s="4">
        <f>Mercury!E205+C.L.S.Q.!E205+Draghici!E205+Larochette!E205+Pallara!E205</f>
        <v>0</v>
      </c>
    </row>
    <row r="206" spans="1:8">
      <c r="A206" s="1">
        <v>42860</v>
      </c>
      <c r="B206" s="2" t="s">
        <v>191</v>
      </c>
      <c r="C206" s="14" t="s">
        <v>192</v>
      </c>
      <c r="D206" s="4">
        <v>96.7</v>
      </c>
      <c r="E206" s="13" t="s">
        <v>35</v>
      </c>
      <c r="F206" s="4">
        <f>C.L.S.Q.!D206+Larochette!D206+Mercury!D206+Draghici!D206+Pallara!D206</f>
        <v>0</v>
      </c>
      <c r="G206" s="4">
        <v>0</v>
      </c>
      <c r="H206" s="4">
        <f>Mercury!E206+C.L.S.Q.!E206+Draghici!E206+Larochette!E206+Pallara!E206</f>
        <v>0</v>
      </c>
    </row>
    <row r="207" spans="1:8">
      <c r="A207" s="1">
        <v>42881</v>
      </c>
      <c r="B207" s="2" t="s">
        <v>14</v>
      </c>
      <c r="C207" s="14" t="s">
        <v>193</v>
      </c>
      <c r="D207" s="4">
        <v>376.25</v>
      </c>
      <c r="E207" s="13" t="s">
        <v>35</v>
      </c>
      <c r="F207" s="4">
        <f>C.L.S.Q.!D207+Larochette!D207+Mercury!D207+Draghici!D207+Pallara!D207</f>
        <v>0</v>
      </c>
      <c r="G207" s="4">
        <v>0</v>
      </c>
      <c r="H207" s="4">
        <f>Mercury!E207+C.L.S.Q.!E207+Draghici!E207+Larochette!E207+Pallara!E207</f>
        <v>0</v>
      </c>
    </row>
    <row r="208" spans="1:8">
      <c r="A208" s="1">
        <v>42899</v>
      </c>
      <c r="B208" s="2" t="s">
        <v>194</v>
      </c>
      <c r="C208" s="14" t="s">
        <v>195</v>
      </c>
      <c r="D208" s="4">
        <v>135.94</v>
      </c>
      <c r="E208" s="13" t="s">
        <v>35</v>
      </c>
      <c r="F208" s="4">
        <f>C.L.S.Q.!D208+Larochette!D208+Mercury!D208+Draghici!D208+Pallara!D208</f>
        <v>0</v>
      </c>
      <c r="G208" s="4">
        <v>0</v>
      </c>
      <c r="H208" s="4">
        <f>Mercury!E208+C.L.S.Q.!E208+Draghici!E208+Larochette!E208+Pallara!E208</f>
        <v>0</v>
      </c>
    </row>
    <row r="209" spans="1:8">
      <c r="A209" s="1">
        <v>42921</v>
      </c>
      <c r="C209" s="14" t="s">
        <v>8</v>
      </c>
      <c r="E209" s="13" t="s">
        <v>35</v>
      </c>
      <c r="F209" s="4">
        <v>770</v>
      </c>
      <c r="G209" s="4">
        <f t="shared" si="1"/>
        <v>0</v>
      </c>
      <c r="H209" s="4">
        <f>Mercury!E209+C.L.S.Q.!E209+Draghici!E209+Larochette!E209+Pallara!E209</f>
        <v>0</v>
      </c>
    </row>
    <row r="210" spans="1:8">
      <c r="A210" s="1">
        <v>42942</v>
      </c>
      <c r="B210" s="2" t="s">
        <v>65</v>
      </c>
      <c r="C210" s="14" t="s">
        <v>196</v>
      </c>
      <c r="D210" s="4">
        <v>44.54</v>
      </c>
      <c r="E210" s="13" t="s">
        <v>35</v>
      </c>
      <c r="F210" s="4">
        <f>C.L.S.Q.!D210+Larochette!D210+Mercury!D210+Draghici!D210+Pallara!D210</f>
        <v>0</v>
      </c>
      <c r="G210" s="4">
        <v>0</v>
      </c>
      <c r="H210" s="4">
        <f>Mercury!E210+C.L.S.Q.!E210+Draghici!E210+Larochette!E210+Pallara!E210</f>
        <v>0</v>
      </c>
    </row>
    <row r="211" spans="1:8">
      <c r="A211" s="1">
        <v>42972</v>
      </c>
      <c r="B211" s="2" t="s">
        <v>197</v>
      </c>
      <c r="C211" s="14" t="s">
        <v>152</v>
      </c>
      <c r="D211" s="4">
        <v>80</v>
      </c>
      <c r="E211" s="13" t="s">
        <v>35</v>
      </c>
      <c r="F211" s="4">
        <f>C.L.S.Q.!D211+Larochette!D211+Mercury!D211+Draghici!D211+Pallara!D211</f>
        <v>0</v>
      </c>
      <c r="G211" s="4">
        <v>0</v>
      </c>
      <c r="H211" s="4">
        <f>Mercury!E211+C.L.S.Q.!E211+Draghici!E211+Larochette!E211+Pallara!E211</f>
        <v>0</v>
      </c>
    </row>
    <row r="212" spans="1:8">
      <c r="A212" s="1">
        <v>43007</v>
      </c>
      <c r="B212" s="2" t="s">
        <v>198</v>
      </c>
      <c r="C212" s="14" t="s">
        <v>199</v>
      </c>
      <c r="D212" s="4">
        <v>250</v>
      </c>
      <c r="E212" s="13" t="s">
        <v>35</v>
      </c>
      <c r="F212" s="4">
        <f>C.L.S.Q.!D212+Larochette!D212+Mercury!D212+Draghici!D212+Pallara!D212</f>
        <v>0</v>
      </c>
      <c r="G212" s="4">
        <v>0</v>
      </c>
      <c r="H212" s="4">
        <f>Mercury!E212+C.L.S.Q.!E212+Draghici!E212+Larochette!E212+Pallara!E212</f>
        <v>0</v>
      </c>
    </row>
    <row r="213" spans="1:8">
      <c r="A213" s="1">
        <v>43007</v>
      </c>
      <c r="C213" s="14" t="s">
        <v>200</v>
      </c>
      <c r="D213" s="4">
        <v>0</v>
      </c>
      <c r="E213" s="13" t="s">
        <v>35</v>
      </c>
      <c r="F213" s="4">
        <v>310</v>
      </c>
      <c r="G213" s="4">
        <f t="shared" si="1"/>
        <v>0</v>
      </c>
      <c r="H213" s="4">
        <f>Mercury!E213+C.L.S.Q.!E213+Draghici!E213+Larochette!E213+Pallara!E213</f>
        <v>0</v>
      </c>
    </row>
    <row r="214" spans="1:8">
      <c r="A214" s="1">
        <v>43007</v>
      </c>
      <c r="B214" s="2" t="s">
        <v>201</v>
      </c>
      <c r="C214" s="14" t="s">
        <v>202</v>
      </c>
      <c r="D214" s="4">
        <v>80</v>
      </c>
      <c r="E214" s="13" t="s">
        <v>35</v>
      </c>
      <c r="F214" s="4">
        <f>C.L.S.Q.!D214+Larochette!D214+Mercury!D214+Draghici!D214+Pallara!D214</f>
        <v>0</v>
      </c>
      <c r="G214" s="4">
        <v>0</v>
      </c>
      <c r="H214" s="4">
        <f>Mercury!E214+C.L.S.Q.!E214+Draghici!E214+Larochette!E214+Pallara!E214</f>
        <v>0</v>
      </c>
    </row>
    <row r="215" spans="1:8">
      <c r="A215" s="1">
        <v>43007</v>
      </c>
      <c r="B215" s="2" t="s">
        <v>65</v>
      </c>
      <c r="C215" s="14" t="s">
        <v>203</v>
      </c>
      <c r="D215" s="4">
        <v>529.77</v>
      </c>
      <c r="E215" s="13" t="s">
        <v>35</v>
      </c>
      <c r="F215" s="4">
        <f>C.L.S.Q.!D215+Larochette!D215+Mercury!D215+Draghici!D215+Pallara!D215</f>
        <v>0</v>
      </c>
      <c r="G215" s="4">
        <v>0</v>
      </c>
      <c r="H215" s="4">
        <f>Mercury!E215+C.L.S.Q.!E215+Draghici!E215+Larochette!E215+Pallara!E215</f>
        <v>0</v>
      </c>
    </row>
    <row r="216" spans="1:8">
      <c r="A216" s="1">
        <v>43011</v>
      </c>
      <c r="B216" s="2" t="s">
        <v>65</v>
      </c>
      <c r="C216" s="14" t="s">
        <v>204</v>
      </c>
      <c r="D216" s="4">
        <v>42.28</v>
      </c>
      <c r="E216" s="13" t="s">
        <v>35</v>
      </c>
      <c r="F216" s="4">
        <f>C.L.S.Q.!D216+Larochette!D216+Mercury!D216+Draghici!D216+Pallara!D216</f>
        <v>0</v>
      </c>
      <c r="G216" s="4">
        <v>0</v>
      </c>
      <c r="H216" s="4">
        <f>Mercury!E216+C.L.S.Q.!E216+Draghici!E216+Larochette!E216+Pallara!E216</f>
        <v>0</v>
      </c>
    </row>
    <row r="217" spans="1:8">
      <c r="A217" s="1">
        <v>43044</v>
      </c>
      <c r="B217" s="2" t="s">
        <v>205</v>
      </c>
      <c r="C217" s="14" t="s">
        <v>206</v>
      </c>
      <c r="D217" s="4">
        <v>64.91</v>
      </c>
      <c r="E217" s="13" t="s">
        <v>35</v>
      </c>
      <c r="F217" s="4">
        <f>C.L.S.Q.!D217+Larochette!D217+Mercury!D217+Draghici!D217+Pallara!D217</f>
        <v>0</v>
      </c>
      <c r="G217" s="4">
        <v>0</v>
      </c>
      <c r="H217" s="4">
        <f>Mercury!E217+C.L.S.Q.!E217+Draghici!E217+Larochette!E217+Pallara!E217</f>
        <v>0</v>
      </c>
    </row>
    <row r="218" spans="1:8">
      <c r="A218" s="1">
        <v>43050</v>
      </c>
      <c r="B218" s="2" t="s">
        <v>65</v>
      </c>
      <c r="C218" s="14" t="s">
        <v>204</v>
      </c>
      <c r="D218" s="4">
        <v>37.479999999999997</v>
      </c>
      <c r="E218" s="13" t="s">
        <v>35</v>
      </c>
      <c r="F218" s="4">
        <f>C.L.S.Q.!D218+Larochette!D218+Mercury!D218+Draghici!D218+Pallara!D218</f>
        <v>0</v>
      </c>
      <c r="G218" s="4">
        <v>0</v>
      </c>
      <c r="H218" s="4">
        <f>Mercury!E218+C.L.S.Q.!E218+Draghici!E218+Larochette!E218+Pallara!E218</f>
        <v>0</v>
      </c>
    </row>
    <row r="219" spans="1:8">
      <c r="A219" s="1">
        <v>43051</v>
      </c>
      <c r="C219" s="14" t="s">
        <v>8</v>
      </c>
      <c r="E219" s="13" t="s">
        <v>35</v>
      </c>
      <c r="F219" s="4">
        <v>710</v>
      </c>
      <c r="G219" s="4">
        <f t="shared" si="1"/>
        <v>0</v>
      </c>
      <c r="H219" s="4">
        <f>Mercury!E219+C.L.S.Q.!E219+Draghici!E219+Larochette!E219+Pallara!E219</f>
        <v>0</v>
      </c>
    </row>
    <row r="220" spans="1:8">
      <c r="A220" s="1">
        <v>43108</v>
      </c>
      <c r="B220" s="2" t="s">
        <v>207</v>
      </c>
      <c r="C220" s="14" t="s">
        <v>208</v>
      </c>
      <c r="D220" s="4">
        <v>82.88</v>
      </c>
      <c r="E220" s="13" t="s">
        <v>35</v>
      </c>
      <c r="F220" s="4">
        <f>C.L.S.Q.!D220+Larochette!D220+Mercury!D220+Draghici!D220+Pallara!D220</f>
        <v>0</v>
      </c>
      <c r="G220" s="4">
        <v>0</v>
      </c>
      <c r="H220" s="4">
        <f>Mercury!E220+C.L.S.Q.!E220+Draghici!E220+Larochette!E220+Pallara!E220</f>
        <v>0</v>
      </c>
    </row>
    <row r="221" spans="1:8">
      <c r="A221" s="1">
        <v>43116</v>
      </c>
      <c r="B221" s="2" t="s">
        <v>65</v>
      </c>
      <c r="C221" s="14" t="s">
        <v>209</v>
      </c>
      <c r="D221" s="4">
        <v>478.49</v>
      </c>
      <c r="E221" s="13" t="s">
        <v>35</v>
      </c>
      <c r="F221" s="4">
        <f>C.L.S.Q.!D221+Larochette!D221+Mercury!D221+Draghici!D221+Pallara!D221</f>
        <v>0</v>
      </c>
      <c r="G221" s="4">
        <v>0</v>
      </c>
      <c r="H221" s="4">
        <f>Mercury!E221+C.L.S.Q.!E221+Draghici!E221+Larochette!E221+Pallara!E221</f>
        <v>0</v>
      </c>
    </row>
    <row r="222" spans="1:8">
      <c r="A222" s="1">
        <v>43157</v>
      </c>
      <c r="B222" s="2" t="s">
        <v>70</v>
      </c>
      <c r="C222" s="14" t="s">
        <v>210</v>
      </c>
      <c r="D222" s="4">
        <v>132.44</v>
      </c>
      <c r="E222" s="13" t="s">
        <v>35</v>
      </c>
      <c r="F222" s="4">
        <v>0</v>
      </c>
      <c r="G222" s="4">
        <f t="shared" si="1"/>
        <v>132.44</v>
      </c>
      <c r="H222" s="4">
        <f>Mercury!E222+C.L.S.Q.!E222+Draghici!E222+Larochette!E222+Pallara!E222</f>
        <v>0</v>
      </c>
    </row>
    <row r="223" spans="1:8">
      <c r="A223" s="1">
        <v>43157</v>
      </c>
      <c r="C223" s="14" t="s">
        <v>8</v>
      </c>
      <c r="E223" s="13" t="s">
        <v>35</v>
      </c>
      <c r="F223" s="4">
        <v>750</v>
      </c>
      <c r="G223" s="4">
        <f t="shared" si="1"/>
        <v>0</v>
      </c>
      <c r="H223" s="4">
        <f>Mercury!E223+C.L.S.Q.!E223+Draghici!E223+Larochette!E223+Pallara!E223</f>
        <v>0</v>
      </c>
    </row>
    <row r="224" spans="1:8">
      <c r="A224" s="1">
        <v>43185</v>
      </c>
      <c r="B224" s="2" t="s">
        <v>65</v>
      </c>
      <c r="C224" s="14" t="s">
        <v>209</v>
      </c>
      <c r="D224" s="4">
        <v>525.5</v>
      </c>
      <c r="E224" s="13" t="s">
        <v>35</v>
      </c>
      <c r="F224" s="4">
        <f>C.L.S.Q.!D224+Larochette!D224+Mercury!D224+Draghici!D224+Pallara!D224</f>
        <v>0</v>
      </c>
      <c r="G224" s="4">
        <f t="shared" si="1"/>
        <v>525.5</v>
      </c>
      <c r="H224" s="4">
        <f>Mercury!E224+C.L.S.Q.!E224+Draghici!E224+Larochette!E224+Pallara!E224</f>
        <v>0</v>
      </c>
    </row>
    <row r="225" spans="1:8">
      <c r="A225" s="1">
        <v>43208</v>
      </c>
      <c r="B225" s="2" t="s">
        <v>211</v>
      </c>
      <c r="C225" s="14" t="s">
        <v>212</v>
      </c>
      <c r="D225" s="4">
        <v>80</v>
      </c>
      <c r="E225" s="13" t="s">
        <v>35</v>
      </c>
      <c r="F225" s="4">
        <f>C.L.S.Q.!D225+Larochette!D225+Mercury!D225+Draghici!D225+Pallara!D225</f>
        <v>0</v>
      </c>
      <c r="G225" s="4">
        <f t="shared" si="1"/>
        <v>80</v>
      </c>
      <c r="H225" s="4">
        <f>Mercury!E225+C.L.S.Q.!E225+Draghici!E225+Larochette!E225+Pallara!E225</f>
        <v>0</v>
      </c>
    </row>
    <row r="226" spans="1:8">
      <c r="A226" s="1">
        <v>43229</v>
      </c>
      <c r="C226" s="14" t="s">
        <v>8</v>
      </c>
      <c r="E226" s="13" t="s">
        <v>35</v>
      </c>
      <c r="F226" s="4">
        <v>730</v>
      </c>
      <c r="G226" s="4">
        <f t="shared" si="1"/>
        <v>0</v>
      </c>
      <c r="H226" s="4">
        <f>Mercury!E226+C.L.S.Q.!E226+Draghici!E226+Larochette!E226+Pallara!E226</f>
        <v>0</v>
      </c>
    </row>
    <row r="227" spans="1:8">
      <c r="A227" s="1">
        <v>43242</v>
      </c>
      <c r="B227" s="2" t="s">
        <v>70</v>
      </c>
      <c r="C227" s="14" t="s">
        <v>213</v>
      </c>
      <c r="D227" s="4">
        <v>83.94</v>
      </c>
      <c r="E227" s="13" t="s">
        <v>35</v>
      </c>
      <c r="F227" s="4">
        <f>C.L.S.Q.!D227+Larochette!D227+Mercury!D227+Draghici!D227+Pallara!D227</f>
        <v>0</v>
      </c>
      <c r="G227" s="4">
        <f t="shared" si="1"/>
        <v>83.94</v>
      </c>
      <c r="H227" s="4">
        <f>Mercury!E227+C.L.S.Q.!E227+Draghici!E227+Larochette!E227+Pallara!E227</f>
        <v>0</v>
      </c>
    </row>
    <row r="228" spans="1:8">
      <c r="A228" s="1">
        <v>43249</v>
      </c>
      <c r="B228" s="2" t="s">
        <v>70</v>
      </c>
      <c r="C228" s="14" t="s">
        <v>193</v>
      </c>
      <c r="D228" s="4">
        <v>375.6</v>
      </c>
      <c r="E228" s="13" t="s">
        <v>35</v>
      </c>
      <c r="F228" s="4">
        <f>C.L.S.Q.!D228+Larochette!D228+Mercury!D228+Draghici!D228+Pallara!D228</f>
        <v>0</v>
      </c>
      <c r="G228" s="4">
        <f t="shared" si="1"/>
        <v>375.6</v>
      </c>
      <c r="H228" s="4">
        <f>Mercury!E228+C.L.S.Q.!E228+Draghici!E228+Larochette!E228+Pallara!E228</f>
        <v>0</v>
      </c>
    </row>
    <row r="229" spans="1:8">
      <c r="A229" s="1">
        <v>43266</v>
      </c>
      <c r="B229" s="2" t="s">
        <v>214</v>
      </c>
      <c r="C229" s="14" t="s">
        <v>215</v>
      </c>
      <c r="D229" s="4">
        <v>146</v>
      </c>
      <c r="E229" s="13" t="s">
        <v>35</v>
      </c>
      <c r="F229" s="4">
        <f>C.L.S.Q.!D229+Larochette!D229+Mercury!D229+Draghici!D229+Pallara!D229</f>
        <v>0</v>
      </c>
      <c r="G229" s="4">
        <f t="shared" si="1"/>
        <v>146</v>
      </c>
      <c r="H229" s="4">
        <f>Mercury!E229+C.L.S.Q.!E229+Draghici!E229+Larochette!E229+Pallara!E229</f>
        <v>0</v>
      </c>
    </row>
    <row r="230" spans="1:8">
      <c r="C230" s="14"/>
      <c r="E230" s="13" t="s">
        <v>35</v>
      </c>
      <c r="F230" s="4">
        <f>C.L.S.Q.!D230+Larochette!D230+Mercury!D230+Draghici!D230+Pallara!D230</f>
        <v>0</v>
      </c>
      <c r="G230" s="4">
        <f t="shared" si="1"/>
        <v>0</v>
      </c>
      <c r="H230" s="4">
        <f>Mercury!E230+C.L.S.Q.!E230+Draghici!E230+Larochette!E230+Pallara!E230</f>
        <v>0</v>
      </c>
    </row>
    <row r="231" spans="1:8">
      <c r="C231" s="14"/>
      <c r="E231" s="13" t="s">
        <v>35</v>
      </c>
      <c r="F231" s="4">
        <f>C.L.S.Q.!D231+Larochette!D231+Mercury!D231+Draghici!D231+Pallara!D231</f>
        <v>0</v>
      </c>
      <c r="G231" s="4">
        <f t="shared" si="1"/>
        <v>0</v>
      </c>
      <c r="H231" s="4">
        <f>Mercury!E231+C.L.S.Q.!E231+Draghici!E231+Larochette!E231+Pallara!E231</f>
        <v>0</v>
      </c>
    </row>
    <row r="232" spans="1:8">
      <c r="C232" s="14"/>
      <c r="E232" s="13" t="s">
        <v>35</v>
      </c>
      <c r="F232" s="4">
        <f>C.L.S.Q.!D232+Larochette!D232+Mercury!D232+Draghici!D232+Pallara!D232</f>
        <v>0</v>
      </c>
      <c r="G232" s="4">
        <f t="shared" si="1"/>
        <v>0</v>
      </c>
      <c r="H232" s="4">
        <f>Mercury!E232+C.L.S.Q.!E232+Draghici!E232+Larochette!E232+Pallara!E232</f>
        <v>0</v>
      </c>
    </row>
    <row r="233" spans="1:8">
      <c r="C233" s="14"/>
      <c r="E233" s="13" t="s">
        <v>35</v>
      </c>
      <c r="F233" s="4">
        <f>C.L.S.Q.!D233+Larochette!D233+Mercury!D233+Draghici!D233+Pallara!D233</f>
        <v>0</v>
      </c>
      <c r="G233" s="4">
        <f t="shared" si="1"/>
        <v>0</v>
      </c>
      <c r="H233" s="4">
        <f>Mercury!E233+C.L.S.Q.!E233+Draghici!E233+Larochette!E233+Pallara!E233</f>
        <v>0</v>
      </c>
    </row>
    <row r="234" spans="1:8">
      <c r="C234" s="14"/>
      <c r="E234" s="13" t="s">
        <v>35</v>
      </c>
      <c r="F234" s="4">
        <f>C.L.S.Q.!D234+Larochette!D234+Mercury!D234+Draghici!D234+Pallara!D234</f>
        <v>0</v>
      </c>
      <c r="G234" s="4">
        <f t="shared" si="1"/>
        <v>0</v>
      </c>
      <c r="H234" s="4">
        <f>Mercury!E234+C.L.S.Q.!E234+Draghici!E234+Larochette!E234+Pallara!E234</f>
        <v>0</v>
      </c>
    </row>
    <row r="235" spans="1:8">
      <c r="C235" s="14"/>
      <c r="E235" s="13" t="s">
        <v>35</v>
      </c>
      <c r="F235" s="4">
        <f>C.L.S.Q.!D235+Larochette!D235+Mercury!D235+Draghici!D235+Pallara!D235</f>
        <v>0</v>
      </c>
      <c r="G235" s="4">
        <f t="shared" si="1"/>
        <v>0</v>
      </c>
      <c r="H235" s="4">
        <f>Mercury!E235+C.L.S.Q.!E235+Draghici!E235+Larochette!E235+Pallara!E235</f>
        <v>0</v>
      </c>
    </row>
    <row r="236" spans="1:8">
      <c r="C236" s="14"/>
      <c r="E236" s="13" t="s">
        <v>35</v>
      </c>
      <c r="F236" s="4">
        <f>C.L.S.Q.!D236+Larochette!D236+Mercury!D236+Draghici!D236+Pallara!D236</f>
        <v>0</v>
      </c>
      <c r="G236" s="4">
        <f t="shared" si="1"/>
        <v>0</v>
      </c>
      <c r="H236" s="4">
        <f>Mercury!E236+C.L.S.Q.!E236+Draghici!E236+Larochette!E236+Pallara!E236</f>
        <v>0</v>
      </c>
    </row>
    <row r="237" spans="1:8">
      <c r="C237" s="14"/>
      <c r="E237" s="13" t="s">
        <v>35</v>
      </c>
      <c r="F237" s="4">
        <f>C.L.S.Q.!D237+Larochette!D237+Mercury!D237+Draghici!D237+Pallara!D237</f>
        <v>0</v>
      </c>
      <c r="G237" s="4">
        <f t="shared" si="1"/>
        <v>0</v>
      </c>
      <c r="H237" s="4">
        <f>Mercury!E237+C.L.S.Q.!E237+Draghici!E237+Larochette!E237+Pallara!E237</f>
        <v>0</v>
      </c>
    </row>
    <row r="238" spans="1:8">
      <c r="C238" s="14"/>
      <c r="E238" s="13" t="s">
        <v>35</v>
      </c>
      <c r="F238" s="4">
        <f>C.L.S.Q.!D238+Larochette!D238+Mercury!D238+Draghici!D238+Pallara!D238</f>
        <v>0</v>
      </c>
      <c r="G238" s="4">
        <f t="shared" si="1"/>
        <v>0</v>
      </c>
      <c r="H238" s="4">
        <f>Mercury!E238+C.L.S.Q.!E238+Draghici!E238+Larochette!E238+Pallara!E238</f>
        <v>0</v>
      </c>
    </row>
    <row r="239" spans="1:8">
      <c r="C239" s="14"/>
      <c r="E239" s="13" t="s">
        <v>35</v>
      </c>
      <c r="F239" s="4">
        <f>C.L.S.Q.!D239+Larochette!D239+Mercury!D239+Draghici!D239+Pallara!D239</f>
        <v>0</v>
      </c>
      <c r="G239" s="4">
        <f t="shared" si="1"/>
        <v>0</v>
      </c>
      <c r="H239" s="4">
        <f>Mercury!E239+C.L.S.Q.!E239+Draghici!E239+Larochette!E239+Pallara!E239</f>
        <v>0</v>
      </c>
    </row>
    <row r="240" spans="1:8">
      <c r="C240" s="14"/>
      <c r="E240" s="13" t="s">
        <v>35</v>
      </c>
      <c r="F240" s="4">
        <f>C.L.S.Q.!D240+Larochette!D240+Mercury!D240+Draghici!D240+Pallara!D240</f>
        <v>0</v>
      </c>
      <c r="G240" s="4">
        <f t="shared" si="1"/>
        <v>0</v>
      </c>
      <c r="H240" s="4">
        <f>Mercury!E240+C.L.S.Q.!E240+Draghici!E240+Larochette!E240+Pallara!E240</f>
        <v>0</v>
      </c>
    </row>
    <row r="241" spans="3:9">
      <c r="C241" s="14"/>
      <c r="E241" s="13" t="s">
        <v>35</v>
      </c>
      <c r="F241" s="4">
        <f>C.L.S.Q.!D241+Larochette!D241+Mercury!D241+Draghici!D241+Pallara!D241</f>
        <v>0</v>
      </c>
      <c r="G241" s="4">
        <f t="shared" si="1"/>
        <v>0</v>
      </c>
      <c r="H241" s="4">
        <f>Mercury!E241+C.L.S.Q.!E241+Draghici!E241+Larochette!E241+Pallara!E241</f>
        <v>0</v>
      </c>
    </row>
    <row r="242" spans="3:9">
      <c r="C242" s="14"/>
      <c r="E242" s="13" t="s">
        <v>35</v>
      </c>
      <c r="F242" s="4">
        <f>C.L.S.Q.!D242+Larochette!D242+Mercury!D242+Draghici!D242+Pallara!D242</f>
        <v>0</v>
      </c>
      <c r="G242" s="4">
        <f t="shared" si="1"/>
        <v>0</v>
      </c>
      <c r="H242" s="4">
        <f>Mercury!E242+C.L.S.Q.!E242+Draghici!E242+Larochette!E242+Pallara!E242</f>
        <v>0</v>
      </c>
    </row>
    <row r="243" spans="3:9">
      <c r="C243" s="14"/>
      <c r="E243" s="13" t="s">
        <v>35</v>
      </c>
      <c r="F243" s="4">
        <f>C.L.S.Q.!D243+Larochette!D243+Mercury!D243+Draghici!D243+Pallara!D243</f>
        <v>0</v>
      </c>
      <c r="G243" s="4">
        <f t="shared" si="1"/>
        <v>0</v>
      </c>
      <c r="H243" s="4">
        <f>Mercury!E243+C.L.S.Q.!E243+Draghici!E243+Larochette!E243+Pallara!E243</f>
        <v>0</v>
      </c>
    </row>
    <row r="244" spans="3:9">
      <c r="C244" s="14"/>
      <c r="E244" s="13" t="s">
        <v>35</v>
      </c>
      <c r="F244" s="4">
        <f>C.L.S.Q.!D244+Larochette!D244+Mercury!D244+Draghici!D244+Pallara!D244</f>
        <v>0</v>
      </c>
      <c r="G244" s="4">
        <f t="shared" si="1"/>
        <v>0</v>
      </c>
      <c r="H244" s="4">
        <f>Mercury!E244+C.L.S.Q.!E244+Draghici!E244+Larochette!E244+Pallara!E244</f>
        <v>0</v>
      </c>
    </row>
    <row r="245" spans="3:9">
      <c r="C245" s="14"/>
      <c r="E245" s="13" t="s">
        <v>35</v>
      </c>
      <c r="F245" s="4">
        <f>C.L.S.Q.!D245+Larochette!D245+Mercury!D245+Draghici!D245+Pallara!D245</f>
        <v>0</v>
      </c>
      <c r="G245" s="4">
        <f t="shared" si="1"/>
        <v>0</v>
      </c>
      <c r="H245" s="4">
        <f>Mercury!E245+C.L.S.Q.!E245+Draghici!E245+Larochette!E245+Pallara!E245</f>
        <v>0</v>
      </c>
    </row>
    <row r="246" spans="3:9">
      <c r="C246" s="14"/>
      <c r="E246" s="13" t="s">
        <v>35</v>
      </c>
      <c r="F246" s="4">
        <f>C.L.S.Q.!D246+Larochette!D246+Mercury!D246+Draghici!D246+Pallara!D246</f>
        <v>0</v>
      </c>
      <c r="G246" s="4">
        <f t="shared" si="1"/>
        <v>0</v>
      </c>
      <c r="H246" s="4">
        <f>Mercury!E246+C.L.S.Q.!E246+Draghici!E246+Larochette!E246+Pallara!E246</f>
        <v>0</v>
      </c>
    </row>
    <row r="247" spans="3:9">
      <c r="C247" s="14"/>
      <c r="E247" s="13" t="s">
        <v>35</v>
      </c>
      <c r="F247" s="4">
        <f>C.L.S.Q.!D247+Larochette!D247+Mercury!D247+Draghici!D247+Pallara!D247</f>
        <v>0</v>
      </c>
      <c r="G247" s="4">
        <f t="shared" si="1"/>
        <v>0</v>
      </c>
      <c r="H247" s="4">
        <f>Mercury!E247+C.L.S.Q.!E247+Draghici!E247+Larochette!E247+Pallara!E247</f>
        <v>0</v>
      </c>
    </row>
    <row r="248" spans="3:9">
      <c r="C248" s="14"/>
      <c r="E248" s="13" t="s">
        <v>35</v>
      </c>
      <c r="F248" s="4">
        <f>C.L.S.Q.!D248+Larochette!D248+Mercury!D248+Draghici!D248+Pallara!D248</f>
        <v>0</v>
      </c>
      <c r="G248" s="4">
        <f t="shared" si="1"/>
        <v>0</v>
      </c>
      <c r="H248" s="4">
        <f>Mercury!E248+C.L.S.Q.!E248+Draghici!E248+Larochette!E248+Pallara!E248</f>
        <v>0</v>
      </c>
    </row>
    <row r="249" spans="3:9">
      <c r="E249" s="13" t="s">
        <v>35</v>
      </c>
      <c r="F249" s="4">
        <f>C.L.S.Q.!D249+Larochette!D249+Mercury!D249+Draghici!D249+Pallara!D249</f>
        <v>0</v>
      </c>
      <c r="G249" s="4">
        <f t="shared" si="1"/>
        <v>0</v>
      </c>
      <c r="H249" s="4">
        <f>Mercury!E249+C.L.S.Q.!E249+Draghici!E249+Larochette!E249+Pallara!E249</f>
        <v>0</v>
      </c>
    </row>
    <row r="250" spans="3:9">
      <c r="E250" s="13"/>
      <c r="H250" s="4"/>
    </row>
    <row r="251" spans="3:9">
      <c r="C251" s="27" t="s">
        <v>88</v>
      </c>
      <c r="D251" s="28">
        <f>SUM(D5:D249)</f>
        <v>60708.150000000052</v>
      </c>
      <c r="E251" s="29"/>
      <c r="F251" s="30">
        <f>SUM(F5:F249)</f>
        <v>61067.600000000006</v>
      </c>
      <c r="G251" s="60" t="s">
        <v>89</v>
      </c>
      <c r="H251" s="60" t="s">
        <v>6</v>
      </c>
    </row>
    <row r="252" spans="3:9">
      <c r="G252" s="60"/>
      <c r="H252" s="60"/>
    </row>
    <row r="253" spans="3:9">
      <c r="C253" s="31" t="s">
        <v>90</v>
      </c>
      <c r="D253" s="61">
        <f>F251-D251</f>
        <v>359.44999999995343</v>
      </c>
      <c r="E253" s="61"/>
      <c r="F253" s="61"/>
      <c r="G253" s="28">
        <f>SUM(G5:G249)+D253-H253</f>
        <v>1702.9299999999535</v>
      </c>
      <c r="H253" s="32">
        <f>SUM(H5:H249)</f>
        <v>0</v>
      </c>
      <c r="I253" s="4"/>
    </row>
    <row r="254" spans="3:9">
      <c r="C254" s="31" t="s">
        <v>91</v>
      </c>
      <c r="D254" s="61">
        <f>D253-H253</f>
        <v>359.44999999995343</v>
      </c>
      <c r="E254" s="61"/>
      <c r="F254" s="61"/>
    </row>
    <row r="255" spans="3:9">
      <c r="C255" s="33" t="s">
        <v>92</v>
      </c>
      <c r="D255" s="34">
        <f>SUM(Mercury!C252+C.L.S.Q.!C252+Draghici!C252+Larochette!C252+Pallara!C252)</f>
        <v>359.4499999999889</v>
      </c>
      <c r="E255" s="35"/>
      <c r="I255" s="4"/>
    </row>
    <row r="256" spans="3:9">
      <c r="I256" s="4"/>
    </row>
  </sheetData>
  <sheetProtection selectLockedCells="1" selectUnlockedCells="1"/>
  <mergeCells count="4">
    <mergeCell ref="G251:G252"/>
    <mergeCell ref="H251:H252"/>
    <mergeCell ref="D253:F253"/>
    <mergeCell ref="D254:F25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2"/>
  <sheetViews>
    <sheetView workbookViewId="0">
      <pane ySplit="4" topLeftCell="A211" activePane="bottomLeft" state="frozen"/>
      <selection activeCell="A200" sqref="A200:IV200"/>
      <selection pane="bottomLeft" activeCell="E227" sqref="E227"/>
    </sheetView>
  </sheetViews>
  <sheetFormatPr baseColWidth="10" defaultRowHeight="12.75"/>
  <cols>
    <col min="1" max="1" width="11.42578125" style="3"/>
    <col min="2" max="2" width="39.140625" style="3" customWidth="1"/>
    <col min="3" max="3" width="9.42578125" style="3" customWidth="1"/>
    <col min="4" max="4" width="13.85546875" style="55" customWidth="1"/>
    <col min="5" max="5" width="11.42578125" style="3"/>
    <col min="6" max="6" width="52.5703125" style="3" customWidth="1"/>
    <col min="7" max="16384" width="11.42578125" style="3"/>
  </cols>
  <sheetData>
    <row r="1" spans="1:11">
      <c r="A1" s="27" t="s">
        <v>93</v>
      </c>
      <c r="B1" s="31" t="s">
        <v>94</v>
      </c>
      <c r="C1" s="27" t="s">
        <v>95</v>
      </c>
      <c r="D1" s="8">
        <v>0.14300000000000002</v>
      </c>
    </row>
    <row r="2" spans="1:11">
      <c r="D2" s="57"/>
    </row>
    <row r="4" spans="1:11">
      <c r="A4" s="7" t="s">
        <v>1</v>
      </c>
      <c r="B4" s="9" t="s">
        <v>2</v>
      </c>
      <c r="C4" s="10" t="s">
        <v>3</v>
      </c>
      <c r="D4" s="36" t="s">
        <v>5</v>
      </c>
      <c r="E4" s="27" t="s">
        <v>96</v>
      </c>
    </row>
    <row r="5" spans="1:11">
      <c r="A5" s="1"/>
      <c r="B5" s="3" t="str">
        <f>Comptes!C5</f>
        <v>Travaux hors budget + fd de roulement</v>
      </c>
      <c r="C5" s="4">
        <f>$D$1*Comptes!D5</f>
        <v>0</v>
      </c>
      <c r="D5" s="47">
        <v>167.82479999999998</v>
      </c>
      <c r="F5" s="14" t="s">
        <v>97</v>
      </c>
      <c r="G5" s="3" t="s">
        <v>98</v>
      </c>
      <c r="H5" s="3">
        <v>0.41500000000000004</v>
      </c>
      <c r="I5" s="37">
        <f>H5/H$9</f>
        <v>0.48424737456242711</v>
      </c>
      <c r="J5" s="4">
        <f>ROUND(K5,2)</f>
        <v>851.12</v>
      </c>
      <c r="K5" s="4">
        <f>D$10*I5</f>
        <v>851.11802800466751</v>
      </c>
    </row>
    <row r="6" spans="1:11">
      <c r="A6" s="1"/>
      <c r="B6" s="3" t="str">
        <f>Comptes!C6</f>
        <v>Appel de fonds</v>
      </c>
      <c r="C6" s="4">
        <f>$D$1*Comptes!D6</f>
        <v>0</v>
      </c>
      <c r="D6" s="47">
        <v>1019.1609999999999</v>
      </c>
      <c r="G6" s="3" t="s">
        <v>99</v>
      </c>
      <c r="H6" s="3">
        <v>0.186</v>
      </c>
      <c r="I6" s="37">
        <f>H6/H$9</f>
        <v>0.21703617269544925</v>
      </c>
      <c r="J6" s="18">
        <v>381.47</v>
      </c>
      <c r="K6" s="4">
        <f>D$10*I6</f>
        <v>381.46494749124855</v>
      </c>
    </row>
    <row r="7" spans="1:11">
      <c r="A7" s="1"/>
      <c r="B7" s="3" t="str">
        <f>Comptes!C7</f>
        <v>Copro créditeurs</v>
      </c>
      <c r="C7" s="4">
        <f>$D$1*Comptes!D7</f>
        <v>0</v>
      </c>
      <c r="D7" s="47"/>
      <c r="G7" s="3" t="s">
        <v>100</v>
      </c>
      <c r="H7" s="3">
        <v>0.151</v>
      </c>
      <c r="I7" s="37">
        <f>H7/H$9</f>
        <v>0.17619603267211201</v>
      </c>
      <c r="J7" s="4">
        <f>ROUND(K7,2)</f>
        <v>309.68</v>
      </c>
      <c r="K7" s="4">
        <f>D$10*I7</f>
        <v>309.68390898483079</v>
      </c>
    </row>
    <row r="8" spans="1:11">
      <c r="A8" s="1"/>
      <c r="B8" s="3" t="str">
        <f>Comptes!C8</f>
        <v>Copro débiteurs</v>
      </c>
      <c r="C8" s="4">
        <f>$D$1*Comptes!D8</f>
        <v>0</v>
      </c>
      <c r="D8" s="47">
        <v>-2477.4699999999998</v>
      </c>
      <c r="G8" s="3" t="s">
        <v>101</v>
      </c>
      <c r="H8" s="3">
        <v>0.105</v>
      </c>
      <c r="I8" s="37">
        <f>H8/H$9</f>
        <v>0.12252042007001167</v>
      </c>
      <c r="J8" s="4">
        <f>ROUND(K8,2)</f>
        <v>215.34</v>
      </c>
      <c r="K8" s="4">
        <f>D$10*I8</f>
        <v>215.34311551925319</v>
      </c>
    </row>
    <row r="9" spans="1:11">
      <c r="A9" s="1"/>
      <c r="B9" s="3" t="str">
        <f>Comptes!C9</f>
        <v>Charges</v>
      </c>
      <c r="C9" s="4">
        <f>$D$1*Comptes!D9</f>
        <v>441.24080000000004</v>
      </c>
      <c r="D9" s="47"/>
      <c r="H9" s="3">
        <f>SUM(H5:H8)</f>
        <v>0.85699999999999998</v>
      </c>
      <c r="J9" s="4">
        <f>SUM(J5:J8)</f>
        <v>1757.6100000000001</v>
      </c>
      <c r="K9" s="4">
        <f>SUM(K5:K8)</f>
        <v>1757.6100000000001</v>
      </c>
    </row>
    <row r="10" spans="1:11">
      <c r="A10" s="1"/>
      <c r="B10" s="3" t="str">
        <f>Comptes!C10</f>
        <v>Charges imputable Augier de Crémiers 2240,55€</v>
      </c>
      <c r="C10" s="4"/>
      <c r="D10" s="48">
        <v>1757.61</v>
      </c>
      <c r="I10" s="37"/>
      <c r="J10" s="4"/>
    </row>
    <row r="11" spans="1:11">
      <c r="A11" s="1">
        <f>Comptes!A11</f>
        <v>39986</v>
      </c>
      <c r="B11" s="3" t="str">
        <f>Comptes!C11</f>
        <v>Brussali Entretien</v>
      </c>
      <c r="C11" s="4">
        <f>$D$1*Comptes!D11</f>
        <v>11.179740000000002</v>
      </c>
      <c r="D11" s="49"/>
      <c r="I11" s="37"/>
      <c r="J11" s="4"/>
    </row>
    <row r="12" spans="1:11">
      <c r="A12" s="1">
        <f>Comptes!A12</f>
        <v>40003</v>
      </c>
      <c r="B12" s="3" t="str">
        <f>Comptes!C12</f>
        <v>GDF</v>
      </c>
      <c r="C12" s="4">
        <f>$D$1*Comptes!D12</f>
        <v>4.3000100000000003</v>
      </c>
      <c r="D12" s="47"/>
      <c r="I12" s="37"/>
      <c r="J12" s="4"/>
    </row>
    <row r="13" spans="1:11">
      <c r="A13" s="39">
        <f>Comptes!A13</f>
        <v>40003</v>
      </c>
      <c r="B13" s="40" t="str">
        <f>Comptes!C13</f>
        <v>Véolia</v>
      </c>
      <c r="C13" s="41">
        <f>$D$1*Comptes!D13</f>
        <v>10.404680000000003</v>
      </c>
      <c r="D13" s="50"/>
      <c r="E13" s="40" t="s">
        <v>102</v>
      </c>
      <c r="F13" s="40"/>
      <c r="G13" s="40"/>
      <c r="H13" s="40"/>
      <c r="I13" s="42"/>
      <c r="J13" s="41"/>
      <c r="K13" s="40"/>
    </row>
    <row r="14" spans="1:11">
      <c r="A14" s="1">
        <f>Comptes!A14</f>
        <v>40079</v>
      </c>
      <c r="B14" s="3" t="str">
        <f>Comptes!C14</f>
        <v>GDF</v>
      </c>
      <c r="C14" s="4">
        <f>$D$1*Comptes!D14</f>
        <v>8.251100000000001</v>
      </c>
      <c r="D14" s="47"/>
      <c r="J14" s="4"/>
    </row>
    <row r="15" spans="1:11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42.2136</v>
      </c>
      <c r="D15" s="47"/>
    </row>
    <row r="16" spans="1:11">
      <c r="A16" s="1">
        <f>Comptes!A16</f>
        <v>40126</v>
      </c>
      <c r="B16" s="3" t="str">
        <f>Comptes!C16</f>
        <v>GDF</v>
      </c>
      <c r="C16" s="4">
        <f>$D$1*Comptes!D16</f>
        <v>9.1791700000000009</v>
      </c>
      <c r="D16" s="47"/>
      <c r="G16" s="14"/>
      <c r="K16" s="4"/>
    </row>
    <row r="17" spans="1:7">
      <c r="A17" s="1">
        <f>Comptes!A17</f>
        <v>40125</v>
      </c>
      <c r="B17" s="3" t="str">
        <f>Comptes!C17</f>
        <v>EDF</v>
      </c>
      <c r="C17" s="4">
        <f>$D$1*Comptes!D17</f>
        <v>8.3998200000000018</v>
      </c>
      <c r="D17" s="47"/>
    </row>
    <row r="18" spans="1:7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2.4853400000000003</v>
      </c>
      <c r="D18" s="47"/>
    </row>
    <row r="19" spans="1:7">
      <c r="A19" s="1">
        <f>Comptes!A19</f>
        <v>40187</v>
      </c>
      <c r="B19" s="3" t="str">
        <f>Comptes!C19</f>
        <v>Véolia</v>
      </c>
      <c r="C19" s="4">
        <f>$D$1*Comptes!D19</f>
        <v>15.953080000000002</v>
      </c>
      <c r="D19" s="47"/>
      <c r="G19" s="14"/>
    </row>
    <row r="20" spans="1:7">
      <c r="A20" s="1">
        <f>Comptes!A20</f>
        <v>40081</v>
      </c>
      <c r="B20" s="3" t="str">
        <f>Comptes!C20</f>
        <v>Brussali Entretien</v>
      </c>
      <c r="C20" s="4">
        <f>$D$1*Comptes!D20</f>
        <v>11.179740000000002</v>
      </c>
      <c r="D20" s="47"/>
    </row>
    <row r="21" spans="1:7">
      <c r="A21" s="1">
        <f>Comptes!A21</f>
        <v>40161</v>
      </c>
      <c r="B21" s="3" t="str">
        <f>Comptes!C21</f>
        <v>Brussali Entretien</v>
      </c>
      <c r="C21" s="4">
        <f>$D$1*Comptes!D21</f>
        <v>12.30944</v>
      </c>
      <c r="D21" s="47"/>
    </row>
    <row r="22" spans="1:7">
      <c r="A22" s="1">
        <f>Comptes!A22</f>
        <v>40188</v>
      </c>
      <c r="B22" s="3" t="str">
        <f>Comptes!C22</f>
        <v>GDF</v>
      </c>
      <c r="C22" s="4">
        <f>$D$1*Comptes!D22</f>
        <v>45.130800000000008</v>
      </c>
      <c r="D22" s="51"/>
    </row>
    <row r="23" spans="1:7">
      <c r="A23" s="1">
        <f>Comptes!A23</f>
        <v>40189</v>
      </c>
      <c r="B23" s="3" t="str">
        <f>Comptes!C23</f>
        <v>SARL Alpilles GAZ Services</v>
      </c>
      <c r="C23" s="4">
        <f>$D$1*Comptes!D23</f>
        <v>16.316300000000002</v>
      </c>
      <c r="D23" s="47"/>
    </row>
    <row r="24" spans="1:7">
      <c r="A24" s="1">
        <f>Comptes!A24</f>
        <v>40197</v>
      </c>
      <c r="B24" s="3" t="str">
        <f>Comptes!C24</f>
        <v>Timbres</v>
      </c>
      <c r="C24" s="4">
        <f>$D$1*Comptes!D24</f>
        <v>1.9219200000000001</v>
      </c>
      <c r="D24" s="47"/>
    </row>
    <row r="25" spans="1:7">
      <c r="A25" s="1">
        <f>Comptes!A25</f>
        <v>40246</v>
      </c>
      <c r="B25" s="3" t="str">
        <f>Comptes!C25</f>
        <v>GDF</v>
      </c>
      <c r="C25" s="4">
        <f>$D$1*Comptes!D25</f>
        <v>44.964920000000006</v>
      </c>
      <c r="D25" s="47"/>
    </row>
    <row r="26" spans="1:7">
      <c r="A26" s="1">
        <f>Comptes!A26</f>
        <v>40254</v>
      </c>
      <c r="B26" s="3" t="str">
        <f>Comptes!C26</f>
        <v>Brussali Entretien</v>
      </c>
      <c r="C26" s="4">
        <f>$D$1*Comptes!D26</f>
        <v>11.179740000000002</v>
      </c>
      <c r="D26" s="47"/>
    </row>
    <row r="27" spans="1:7">
      <c r="A27" s="1">
        <f>Comptes!A27</f>
        <v>40325</v>
      </c>
      <c r="B27" s="3" t="str">
        <f>Comptes!C27</f>
        <v>GDF</v>
      </c>
      <c r="C27" s="4">
        <f>$D$1*Comptes!D27</f>
        <v>32.831370000000007</v>
      </c>
      <c r="D27" s="47"/>
    </row>
    <row r="28" spans="1:7">
      <c r="A28" s="1">
        <f>Comptes!A28</f>
        <v>40362</v>
      </c>
      <c r="B28" s="3" t="str">
        <f>Comptes!C28</f>
        <v>Véolia</v>
      </c>
      <c r="C28" s="4">
        <f>$D$1*Comptes!D28</f>
        <v>23.962510000000002</v>
      </c>
      <c r="D28" s="47"/>
    </row>
    <row r="29" spans="1:7">
      <c r="A29" s="1">
        <f>Comptes!A29</f>
        <v>40326</v>
      </c>
      <c r="B29" s="3" t="str">
        <f>Comptes!C29</f>
        <v>EDF</v>
      </c>
      <c r="C29" s="4">
        <f>$D$1*Comptes!D29</f>
        <v>11.019580000000001</v>
      </c>
      <c r="D29" s="47"/>
    </row>
    <row r="30" spans="1:7">
      <c r="A30" s="1">
        <f>Comptes!A30</f>
        <v>40354</v>
      </c>
      <c r="B30" s="3" t="str">
        <f>Comptes!C30</f>
        <v>Brussali Entretien</v>
      </c>
      <c r="C30" s="4">
        <f>$D$1*Comptes!D30</f>
        <v>11.179740000000002</v>
      </c>
      <c r="D30" s="47"/>
    </row>
    <row r="31" spans="1:7">
      <c r="A31" s="1">
        <f>Comptes!A31</f>
        <v>40382</v>
      </c>
      <c r="B31" s="3" t="str">
        <f>Comptes!C31</f>
        <v>GDF</v>
      </c>
      <c r="C31" s="4">
        <f>$D$1*Comptes!D31</f>
        <v>7.021300000000001</v>
      </c>
      <c r="D31" s="47"/>
    </row>
    <row r="32" spans="1:7">
      <c r="A32" s="1">
        <f>Comptes!A32</f>
        <v>40429</v>
      </c>
      <c r="B32" s="3" t="str">
        <f>Comptes!C32</f>
        <v>GDF</v>
      </c>
      <c r="C32" s="4">
        <f>$D$1*Comptes!D32</f>
        <v>6.1161100000000008</v>
      </c>
      <c r="D32" s="47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46.728110000000001</v>
      </c>
      <c r="D33" s="47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7">
        <v>500</v>
      </c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11.179740000000002</v>
      </c>
      <c r="D35" s="47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78.650000000000006</v>
      </c>
      <c r="D36" s="47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28.6</v>
      </c>
      <c r="D37" s="47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48.276800000000009</v>
      </c>
      <c r="D38" s="47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17.418830000000003</v>
      </c>
      <c r="D39" s="47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8.1095300000000012</v>
      </c>
      <c r="D40" s="47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49.203440000000001</v>
      </c>
      <c r="D41" s="47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46.439250000000008</v>
      </c>
      <c r="D42" s="47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4.4616000000000007</v>
      </c>
      <c r="D43" s="47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13.729430000000002</v>
      </c>
      <c r="D44" s="47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52"/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34.606000000000002</v>
      </c>
      <c r="D46" s="52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52.096330000000009</v>
      </c>
      <c r="D47" s="52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11.179740000000002</v>
      </c>
      <c r="D48" s="52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52"/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52"/>
      <c r="E50" s="4" t="str">
        <f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52"/>
      <c r="E51" s="4" t="str">
        <f>IF(D51&gt;0,D51,"")</f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96.42204000000001</v>
      </c>
      <c r="D52" s="52"/>
      <c r="E52" s="4" t="str">
        <f>IF(D52&gt;0,D52,"")</f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49">
        <v>600</v>
      </c>
      <c r="E53" s="4"/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11.50578</v>
      </c>
      <c r="D54" s="47"/>
      <c r="E54" s="4" t="str">
        <f>IF(D54&gt;0,D54,"")</f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11.179740000000002</v>
      </c>
      <c r="D55" s="47"/>
      <c r="E55" s="4" t="str">
        <f>IF(D55&gt;0,D55,"")</f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8.5328100000000013</v>
      </c>
      <c r="D56" s="47"/>
      <c r="E56" s="4" t="str">
        <f>IF(D56&gt;0,D56,"")</f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49.412220000000005</v>
      </c>
      <c r="D57" s="47"/>
      <c r="E57" s="4" t="str">
        <f>IF(D57&gt;0,D57,"")</f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49">
        <v>80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6.8868800000000006</v>
      </c>
      <c r="D59" s="47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51.740260000000006</v>
      </c>
      <c r="D60" s="47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12.206480000000001</v>
      </c>
      <c r="D61" s="47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18.610019999999999</v>
      </c>
      <c r="D62" s="47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52"/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40.190150000000003</v>
      </c>
      <c r="D64" s="47"/>
      <c r="E64" s="4">
        <f t="shared" ref="E64:E69" si="0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8.0208700000000022</v>
      </c>
      <c r="D65" s="47"/>
      <c r="E65" s="4">
        <f t="shared" si="0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71.604390000000009</v>
      </c>
      <c r="D66" s="47"/>
      <c r="E66" s="4">
        <f t="shared" si="0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2112.11</v>
      </c>
      <c r="D67" s="47"/>
      <c r="E67" s="4">
        <f t="shared" si="0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14.586000000000002</v>
      </c>
      <c r="D68" s="47"/>
      <c r="E68" s="4">
        <f t="shared" si="0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83.314660000000003</v>
      </c>
      <c r="D69" s="47"/>
      <c r="E69" s="4">
        <f t="shared" si="0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53"/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53"/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10.199999999999999</v>
      </c>
      <c r="D72" s="47"/>
      <c r="E72" s="4">
        <f t="shared" ref="E72:E79" si="1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35</v>
      </c>
      <c r="D73" s="47"/>
      <c r="E73" s="4">
        <f t="shared" si="1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28.6</v>
      </c>
      <c r="D74" s="47"/>
      <c r="E74" s="4">
        <f t="shared" si="1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44.701800000000006</v>
      </c>
      <c r="D75" s="47"/>
      <c r="E75" s="4">
        <f t="shared" si="1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12.599730000000001</v>
      </c>
      <c r="D76" s="47"/>
      <c r="E76" s="4">
        <f t="shared" si="1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22.558250000000001</v>
      </c>
      <c r="D77" s="47"/>
      <c r="E77" s="4">
        <f t="shared" si="1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8.39696</v>
      </c>
      <c r="D78" s="47"/>
      <c r="E78" s="4">
        <f t="shared" si="1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178.4068</v>
      </c>
      <c r="D79" s="47"/>
      <c r="E79" s="4">
        <f t="shared" si="1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52"/>
      <c r="E80" s="4"/>
    </row>
    <row r="81" spans="1:6">
      <c r="A81" s="1">
        <f>Comptes!A81</f>
        <v>41110</v>
      </c>
      <c r="B81" s="3" t="str">
        <f>Comptes!C81</f>
        <v>Acompte Magnet Porte d'entrée</v>
      </c>
      <c r="C81" s="4">
        <f>$D$1*Comptes!D81</f>
        <v>78.650000000000006</v>
      </c>
      <c r="D81" s="47"/>
      <c r="E81" s="4">
        <f>D81</f>
        <v>0</v>
      </c>
    </row>
    <row r="82" spans="1:6">
      <c r="A82" s="1">
        <f>Comptes!A82</f>
        <v>41115</v>
      </c>
      <c r="B82" s="3" t="str">
        <f>Comptes!C82</f>
        <v>Acompte SOS Toit Bleu Réno toiture</v>
      </c>
      <c r="C82" s="4">
        <f>$D$1*Comptes!D82</f>
        <v>905.61900000000014</v>
      </c>
      <c r="D82" s="47"/>
      <c r="E82" s="4">
        <f>D82</f>
        <v>0</v>
      </c>
    </row>
    <row r="83" spans="1:6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7"/>
      <c r="E83" s="4"/>
    </row>
    <row r="84" spans="1:6">
      <c r="A84" s="39">
        <f>Comptes!A84</f>
        <v>41155</v>
      </c>
      <c r="B84" s="40" t="str">
        <f>Comptes!C84</f>
        <v>Régularisation Bardon</v>
      </c>
      <c r="C84" s="41">
        <f>$D$1*Comptes!D84</f>
        <v>0</v>
      </c>
      <c r="D84" s="50">
        <v>3574.26</v>
      </c>
      <c r="E84" s="41"/>
      <c r="F84" s="40" t="s">
        <v>103</v>
      </c>
    </row>
    <row r="85" spans="1:6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7">
        <v>150</v>
      </c>
      <c r="E85" s="4"/>
    </row>
    <row r="86" spans="1:6">
      <c r="A86" s="1">
        <f>Comptes!A86</f>
        <v>41158</v>
      </c>
      <c r="B86" s="3" t="str">
        <f>Comptes!C86</f>
        <v>Axa assurance du 01/10/12 au 30/09/13</v>
      </c>
      <c r="C86" s="4">
        <f>$D$1*Comptes!D86</f>
        <v>56.74383000000001</v>
      </c>
      <c r="D86" s="47"/>
      <c r="E86" s="4">
        <f>D86</f>
        <v>0</v>
      </c>
    </row>
    <row r="87" spans="1:6">
      <c r="A87" s="1">
        <f>Comptes!A87</f>
        <v>41162</v>
      </c>
      <c r="B87" s="3" t="str">
        <f>Comptes!C87</f>
        <v>GDF</v>
      </c>
      <c r="C87" s="4">
        <f>$D$1*Comptes!D87</f>
        <v>7.5947300000000011</v>
      </c>
      <c r="D87" s="47"/>
      <c r="E87" s="4">
        <f>D87</f>
        <v>0</v>
      </c>
    </row>
    <row r="88" spans="1:6">
      <c r="A88" s="1">
        <f>Comptes!A88</f>
        <v>41247</v>
      </c>
      <c r="B88" s="3" t="str">
        <f>Comptes!C88</f>
        <v>Travaux supplémentaire toiture</v>
      </c>
      <c r="C88" s="4">
        <f>$D$1*Comptes!D88</f>
        <v>233.34025000000003</v>
      </c>
      <c r="D88" s="47"/>
      <c r="E88" s="4">
        <f>D88</f>
        <v>0</v>
      </c>
    </row>
    <row r="89" spans="1:6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7">
        <v>200</v>
      </c>
      <c r="E89" s="4"/>
      <c r="F89" s="3" t="s">
        <v>104</v>
      </c>
    </row>
    <row r="90" spans="1:6">
      <c r="A90" s="1">
        <f>Comptes!A90</f>
        <v>41234</v>
      </c>
      <c r="B90" s="3" t="str">
        <f>Comptes!C90</f>
        <v>GDF</v>
      </c>
      <c r="C90" s="4">
        <f>$D$1*Comptes!D90</f>
        <v>26.199030000000004</v>
      </c>
      <c r="D90" s="47"/>
      <c r="E90" s="4">
        <f>D90</f>
        <v>0</v>
      </c>
    </row>
    <row r="91" spans="1:6">
      <c r="A91" s="1">
        <f>Comptes!A91</f>
        <v>41229</v>
      </c>
      <c r="B91" s="3" t="str">
        <f>Comptes!C91</f>
        <v>EDF</v>
      </c>
      <c r="C91" s="4">
        <f>$D$1*Comptes!D91</f>
        <v>7.8521300000000007</v>
      </c>
      <c r="D91" s="47"/>
      <c r="E91" s="4">
        <f>D91</f>
        <v>0</v>
      </c>
    </row>
    <row r="92" spans="1:6">
      <c r="A92" s="1">
        <f>Comptes!A92</f>
        <v>41248</v>
      </c>
      <c r="B92" s="3" t="str">
        <f>Comptes!C92</f>
        <v>Véolia</v>
      </c>
      <c r="C92" s="4">
        <f>$D$1*Comptes!D92</f>
        <v>25.675650000000005</v>
      </c>
      <c r="D92" s="47"/>
      <c r="E92" s="4">
        <f>D92</f>
        <v>0</v>
      </c>
    </row>
    <row r="93" spans="1:6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49">
        <v>90</v>
      </c>
      <c r="E93" s="4"/>
      <c r="F93" s="14" t="s">
        <v>105</v>
      </c>
    </row>
    <row r="94" spans="1:6">
      <c r="A94" s="1">
        <f>Comptes!A94</f>
        <v>41282</v>
      </c>
      <c r="B94" s="3" t="str">
        <f>Comptes!C94</f>
        <v>GDF</v>
      </c>
      <c r="C94" s="4">
        <f>$D$1*Comptes!D94</f>
        <v>74.467250000000007</v>
      </c>
      <c r="D94" s="47"/>
      <c r="E94" s="4">
        <f>D94</f>
        <v>0</v>
      </c>
    </row>
    <row r="95" spans="1:6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49">
        <v>130</v>
      </c>
      <c r="E95" s="4"/>
      <c r="F95" s="3" t="s">
        <v>106</v>
      </c>
    </row>
    <row r="96" spans="1:6">
      <c r="A96" s="1">
        <f>Comptes!A96</f>
        <v>41341</v>
      </c>
      <c r="B96" s="3" t="str">
        <f>Comptes!C96</f>
        <v>GDF</v>
      </c>
      <c r="C96" s="4">
        <f>$D$1*Comptes!D96</f>
        <v>83.795140000000018</v>
      </c>
      <c r="D96" s="47"/>
      <c r="E96" s="4">
        <f>D96</f>
        <v>0</v>
      </c>
    </row>
    <row r="97" spans="1:6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7">
        <v>85</v>
      </c>
      <c r="E97" s="4">
        <v>0</v>
      </c>
      <c r="F97" s="3" t="s">
        <v>107</v>
      </c>
    </row>
    <row r="98" spans="1:6">
      <c r="A98" s="1">
        <f>Comptes!A98</f>
        <v>41409</v>
      </c>
      <c r="B98" s="3" t="str">
        <f>Comptes!C98</f>
        <v>GDF</v>
      </c>
      <c r="C98" s="4">
        <f>$D$1*Comptes!D98</f>
        <v>85.498270000000005</v>
      </c>
      <c r="D98" s="47"/>
      <c r="E98" s="4">
        <f>D98</f>
        <v>0</v>
      </c>
    </row>
    <row r="99" spans="1:6">
      <c r="A99" s="1">
        <f>Comptes!A99</f>
        <v>41409</v>
      </c>
      <c r="B99" s="3" t="str">
        <f>Comptes!C99</f>
        <v>EDF</v>
      </c>
      <c r="C99" s="4">
        <f>$D$1*Comptes!D99</f>
        <v>13.376220000000002</v>
      </c>
      <c r="D99" s="47"/>
      <c r="E99" s="4">
        <f>D99</f>
        <v>0</v>
      </c>
    </row>
    <row r="100" spans="1:6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11.40282</v>
      </c>
      <c r="D100" s="47"/>
      <c r="E100" s="4">
        <f>D100</f>
        <v>0</v>
      </c>
    </row>
    <row r="101" spans="1:6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11.40282</v>
      </c>
      <c r="D101" s="47"/>
      <c r="E101" s="4">
        <f>D101</f>
        <v>0</v>
      </c>
    </row>
    <row r="102" spans="1:6">
      <c r="A102" s="1">
        <f>Comptes!A102</f>
        <v>41444</v>
      </c>
      <c r="B102" s="3" t="str">
        <f>Comptes!C102</f>
        <v>Appel de fonds</v>
      </c>
      <c r="C102" s="4">
        <f>$D$1*Comptes!D102</f>
        <v>0</v>
      </c>
      <c r="D102" s="47">
        <v>80</v>
      </c>
      <c r="E102" s="4">
        <v>0</v>
      </c>
      <c r="F102" s="3" t="s">
        <v>108</v>
      </c>
    </row>
    <row r="103" spans="1:6">
      <c r="A103" s="1">
        <f>Comptes!A103</f>
        <v>41444</v>
      </c>
      <c r="B103" s="3" t="str">
        <f>Comptes!C103</f>
        <v>Fa Veolia</v>
      </c>
      <c r="C103" s="4">
        <f>$D$1*Comptes!D103</f>
        <v>23.075910000000004</v>
      </c>
      <c r="D103" s="47"/>
      <c r="E103" s="4">
        <f t="shared" ref="E103:E109" si="2">D103</f>
        <v>0</v>
      </c>
    </row>
    <row r="104" spans="1:6">
      <c r="A104" s="1">
        <f>Comptes!A104</f>
        <v>41474</v>
      </c>
      <c r="B104" s="3" t="str">
        <f>Comptes!C104</f>
        <v>fa Alpilles gaz</v>
      </c>
      <c r="C104" s="4">
        <f>$D$1*Comptes!D104</f>
        <v>14.586000000000002</v>
      </c>
      <c r="D104" s="47"/>
      <c r="E104" s="4">
        <f t="shared" si="2"/>
        <v>0</v>
      </c>
    </row>
    <row r="105" spans="1:6">
      <c r="A105" s="1">
        <f>Comptes!A105</f>
        <v>41474</v>
      </c>
      <c r="B105" s="3" t="str">
        <f>Comptes!C105</f>
        <v>Gdf suez</v>
      </c>
      <c r="C105" s="4">
        <f>$D$1*Comptes!D105</f>
        <v>11.238370000000002</v>
      </c>
      <c r="D105" s="47"/>
      <c r="E105" s="4">
        <f t="shared" si="2"/>
        <v>0</v>
      </c>
    </row>
    <row r="106" spans="1:6">
      <c r="A106" s="1">
        <f>Comptes!A106</f>
        <v>41533</v>
      </c>
      <c r="B106" s="3" t="str">
        <f>Comptes!C106</f>
        <v>regul dernier appel de fonds</v>
      </c>
      <c r="C106" s="4">
        <f>$D$1*Comptes!D106</f>
        <v>1.4300000000000002</v>
      </c>
      <c r="D106" s="47"/>
      <c r="E106" s="4">
        <f t="shared" si="2"/>
        <v>0</v>
      </c>
    </row>
    <row r="107" spans="1:6">
      <c r="A107" s="1">
        <f>Comptes!A107</f>
        <v>41533</v>
      </c>
      <c r="B107" s="3" t="str">
        <f>Comptes!C107</f>
        <v>Gdf suez</v>
      </c>
      <c r="C107" s="4">
        <f>$D$1*Comptes!D107</f>
        <v>8.1352700000000002</v>
      </c>
      <c r="D107" s="47"/>
      <c r="E107" s="4">
        <f t="shared" si="2"/>
        <v>0</v>
      </c>
    </row>
    <row r="108" spans="1:6">
      <c r="A108" s="1">
        <f>Comptes!A108</f>
        <v>41533</v>
      </c>
      <c r="B108" s="3" t="str">
        <f>Comptes!C108</f>
        <v>Brussali nettoyage</v>
      </c>
      <c r="C108" s="4">
        <f>$D$1*Comptes!D108</f>
        <v>11.40282</v>
      </c>
      <c r="D108" s="47"/>
      <c r="E108" s="4">
        <f t="shared" si="2"/>
        <v>0</v>
      </c>
    </row>
    <row r="109" spans="1:6">
      <c r="A109" s="1">
        <f>Comptes!A109</f>
        <v>41533</v>
      </c>
      <c r="B109" s="3" t="str">
        <f>Comptes!C109</f>
        <v>Indemnité Syndic AG 16 /09/ 2013</v>
      </c>
      <c r="C109" s="4">
        <f>$D$1*Comptes!D109</f>
        <v>28.6</v>
      </c>
      <c r="D109" s="47"/>
      <c r="E109" s="4">
        <f t="shared" si="2"/>
        <v>0</v>
      </c>
    </row>
    <row r="110" spans="1:6">
      <c r="A110" s="1">
        <f>Comptes!A110</f>
        <v>41554</v>
      </c>
      <c r="B110" s="3" t="s">
        <v>8</v>
      </c>
      <c r="C110" s="4">
        <v>0</v>
      </c>
      <c r="D110" s="47">
        <v>100</v>
      </c>
      <c r="E110" s="4">
        <v>0</v>
      </c>
    </row>
    <row r="111" spans="1:6">
      <c r="A111" s="1">
        <f>Comptes!A111</f>
        <v>41586</v>
      </c>
      <c r="B111" s="3" t="str">
        <f>Comptes!C111</f>
        <v>Axa</v>
      </c>
      <c r="C111" s="4">
        <f>$D$1*Comptes!D111</f>
        <v>61.767420000000008</v>
      </c>
      <c r="D111" s="47"/>
      <c r="E111" s="4">
        <f>D111</f>
        <v>0</v>
      </c>
    </row>
    <row r="112" spans="1:6">
      <c r="A112" s="1">
        <f>Comptes!A112</f>
        <v>41604</v>
      </c>
      <c r="B112" s="3" t="str">
        <f>Comptes!C112</f>
        <v>gdf</v>
      </c>
      <c r="C112" s="4">
        <f>$D$1*Comptes!D112</f>
        <v>15.951650000000001</v>
      </c>
      <c r="D112" s="47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15.203760000000001</v>
      </c>
      <c r="D113" s="47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7">
        <v>100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8.2596800000000012</v>
      </c>
      <c r="D115" s="47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34.372910000000005</v>
      </c>
      <c r="D116" s="47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84.977750000000015</v>
      </c>
      <c r="D117" s="47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7">
        <v>150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99.972730000000013</v>
      </c>
      <c r="D119" s="47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11.440000000000001</v>
      </c>
      <c r="D120" s="47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7">
        <v>130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26.397800000000004</v>
      </c>
      <c r="D122" s="47"/>
      <c r="E122" s="4">
        <f t="shared" ref="E122:E129" si="3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13.354770000000002</v>
      </c>
      <c r="D123" s="47"/>
      <c r="E123" s="4">
        <f t="shared" si="3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11.440000000000001</v>
      </c>
      <c r="D124" s="47"/>
      <c r="E124" s="4">
        <f t="shared" si="3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27.999400000000005</v>
      </c>
      <c r="D125" s="47"/>
      <c r="E125" s="4">
        <f t="shared" si="3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28.6</v>
      </c>
      <c r="D126" s="47"/>
      <c r="E126" s="4">
        <f t="shared" si="3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9.1391299999999998</v>
      </c>
      <c r="D127" s="47"/>
      <c r="E127" s="4">
        <f t="shared" si="3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11.440000000000001</v>
      </c>
      <c r="D128" s="47"/>
      <c r="E128" s="4">
        <f t="shared" si="3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15.015000000000002</v>
      </c>
      <c r="D129" s="47"/>
      <c r="E129" s="4">
        <f t="shared" si="3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7">
        <v>100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7.7591800000000006</v>
      </c>
      <c r="D131" s="47"/>
      <c r="E131" s="4">
        <f t="shared" ref="E131:E137" si="4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5.0479000000000003</v>
      </c>
      <c r="D132" s="47"/>
      <c r="E132" s="4">
        <f t="shared" si="4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7.6976900000000006</v>
      </c>
      <c r="D133" s="47"/>
      <c r="E133" s="4">
        <f t="shared" si="4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3.0201600000000006</v>
      </c>
      <c r="D134" s="47">
        <v>0</v>
      </c>
      <c r="E134" s="4">
        <f t="shared" si="4"/>
        <v>0</v>
      </c>
    </row>
    <row r="135" spans="1:5">
      <c r="A135" s="1">
        <f>Comptes!A135</f>
        <v>41985</v>
      </c>
      <c r="B135" s="3" t="str">
        <f>Comptes!C135</f>
        <v>Fa Brussali 37279</v>
      </c>
      <c r="C135" s="4">
        <f>$D$1*Comptes!D135</f>
        <v>3.8123800000000005</v>
      </c>
      <c r="D135" s="47"/>
      <c r="E135" s="4">
        <f t="shared" si="4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43.444830000000003</v>
      </c>
      <c r="D136" s="47"/>
      <c r="E136" s="4">
        <f t="shared" si="4"/>
        <v>0</v>
      </c>
    </row>
    <row r="137" spans="1:5">
      <c r="A137" s="1">
        <f>Comptes!A137</f>
        <v>42012</v>
      </c>
      <c r="B137" s="3" t="str">
        <f>Comptes!C137</f>
        <v>Gdf</v>
      </c>
      <c r="C137" s="4">
        <f>$D$1*Comptes!D137</f>
        <v>79.343550000000008</v>
      </c>
      <c r="D137" s="47"/>
      <c r="E137" s="4">
        <f t="shared" si="4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7">
        <v>100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7">
        <v>200</v>
      </c>
      <c r="E139" s="4"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66.789580000000001</v>
      </c>
      <c r="D140" s="47"/>
      <c r="E140" s="4">
        <f t="shared" ref="E140:E145" si="5"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3.8123800000000005</v>
      </c>
      <c r="D141" s="47"/>
      <c r="E141" s="4">
        <f t="shared" si="5"/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80.058550000000011</v>
      </c>
      <c r="D142" s="47"/>
      <c r="E142" s="4">
        <f t="shared" si="5"/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7"/>
      <c r="E143" s="4">
        <f t="shared" si="5"/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32.12209</v>
      </c>
      <c r="D144" s="47"/>
      <c r="E144" s="4">
        <f t="shared" si="5"/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14.717560000000002</v>
      </c>
      <c r="D145" s="47"/>
      <c r="E145" s="4">
        <f t="shared" si="5"/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7">
        <v>100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0.21736000000000003</v>
      </c>
      <c r="D147" s="47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12.870000000000001</v>
      </c>
      <c r="D148" s="47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3.8123800000000005</v>
      </c>
      <c r="D149" s="47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5.39968</v>
      </c>
      <c r="D150" s="47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34.00826</v>
      </c>
      <c r="D151" s="47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7">
        <v>100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11.440000000000001</v>
      </c>
      <c r="D153" s="47"/>
      <c r="E153" s="4">
        <f t="shared" ref="E153:E164" si="6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-12.870000000000001</v>
      </c>
      <c r="D154" s="47"/>
      <c r="E154" s="4">
        <f t="shared" si="6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5.6056000000000008</v>
      </c>
      <c r="D155" s="47"/>
      <c r="E155" s="4">
        <f t="shared" si="6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69.227730000000008</v>
      </c>
      <c r="D156" s="47"/>
      <c r="E156" s="4">
        <f t="shared" si="6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28.6</v>
      </c>
      <c r="D157" s="47"/>
      <c r="E157" s="4">
        <f t="shared" si="6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6.5780000000000012</v>
      </c>
      <c r="D158" s="47"/>
      <c r="E158" s="4">
        <f t="shared" si="6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3.8123800000000005</v>
      </c>
      <c r="D159" s="47"/>
      <c r="E159" s="4">
        <f t="shared" si="6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-39.325000000000003</v>
      </c>
      <c r="D160" s="47"/>
      <c r="E160" s="4">
        <f t="shared" si="6"/>
        <v>0</v>
      </c>
    </row>
    <row r="161" spans="1:5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7"/>
      <c r="E161" s="4">
        <f t="shared" si="6"/>
        <v>0</v>
      </c>
    </row>
    <row r="162" spans="1:5">
      <c r="A162" s="1">
        <f>Comptes!A162</f>
        <v>42314</v>
      </c>
      <c r="B162" s="3" t="str">
        <f>Comptes!C162</f>
        <v>Fa Plomberie Provençale</v>
      </c>
      <c r="C162" s="4">
        <f>$D$1*Comptes!D162</f>
        <v>55.54263000000001</v>
      </c>
      <c r="D162" s="47"/>
      <c r="E162" s="4">
        <f t="shared" si="6"/>
        <v>0</v>
      </c>
    </row>
    <row r="163" spans="1:5">
      <c r="A163" s="1">
        <f>Comptes!A163</f>
        <v>42324</v>
      </c>
      <c r="B163" s="3" t="str">
        <f>Comptes!C163</f>
        <v>gdf</v>
      </c>
      <c r="C163" s="4">
        <f>$D$1*Comptes!D163</f>
        <v>20.348900000000004</v>
      </c>
      <c r="D163" s="47"/>
      <c r="E163" s="4">
        <f t="shared" si="6"/>
        <v>0</v>
      </c>
    </row>
    <row r="164" spans="1:5">
      <c r="A164" s="1">
        <f>Comptes!A164</f>
        <v>42324</v>
      </c>
      <c r="B164" s="3" t="str">
        <f>Comptes!C164</f>
        <v>edf 8421</v>
      </c>
      <c r="C164" s="4">
        <f>$D$1*Comptes!D164</f>
        <v>9.5481100000000012</v>
      </c>
      <c r="D164" s="47"/>
      <c r="E164" s="4">
        <f t="shared" si="6"/>
        <v>0</v>
      </c>
    </row>
    <row r="165" spans="1:5">
      <c r="A165" s="1">
        <f>Comptes!A165</f>
        <v>42341</v>
      </c>
      <c r="B165" s="3" t="str">
        <f>Comptes!C165</f>
        <v>veolia</v>
      </c>
      <c r="C165" s="4">
        <f>$D$1*Comptes!D165</f>
        <v>38.948910000000005</v>
      </c>
      <c r="D165" s="47"/>
      <c r="E165" s="4">
        <f t="shared" ref="E165:E184" si="7">D165</f>
        <v>0</v>
      </c>
    </row>
    <row r="166" spans="1:5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7">
        <v>180</v>
      </c>
      <c r="E166" s="4">
        <v>0</v>
      </c>
    </row>
    <row r="167" spans="1:5">
      <c r="A167" s="1">
        <f>Comptes!A167</f>
        <v>42387</v>
      </c>
      <c r="B167" s="3" t="str">
        <f>Comptes!C167</f>
        <v>Engie ( Gaz )</v>
      </c>
      <c r="C167" s="4">
        <f>$D$1*Comptes!D167</f>
        <v>63.261770000000006</v>
      </c>
      <c r="D167" s="47"/>
      <c r="E167" s="4">
        <f t="shared" si="7"/>
        <v>0</v>
      </c>
    </row>
    <row r="168" spans="1:5">
      <c r="A168" s="1">
        <f>Comptes!A168</f>
        <v>42387</v>
      </c>
      <c r="B168" s="3" t="str">
        <f>Comptes!C168</f>
        <v>Brussali</v>
      </c>
      <c r="C168" s="4">
        <f>$D$1*Comptes!D168</f>
        <v>3.8123800000000005</v>
      </c>
      <c r="D168" s="47"/>
      <c r="E168" s="4">
        <f t="shared" si="7"/>
        <v>0</v>
      </c>
    </row>
    <row r="169" spans="1:5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7">
        <v>100</v>
      </c>
      <c r="E169" s="4">
        <v>0</v>
      </c>
    </row>
    <row r="170" spans="1:5">
      <c r="A170" s="1">
        <f>Comptes!A170</f>
        <v>42439</v>
      </c>
      <c r="B170" s="3" t="str">
        <f>Comptes!C170</f>
        <v>Engie ( Gaz )</v>
      </c>
      <c r="C170" s="4">
        <f>$D$1*Comptes!D170</f>
        <v>65.628420000000006</v>
      </c>
      <c r="D170" s="47"/>
      <c r="E170" s="4">
        <f t="shared" si="7"/>
        <v>0</v>
      </c>
    </row>
    <row r="171" spans="1:5">
      <c r="A171" s="1">
        <f>Comptes!A171</f>
        <v>42478</v>
      </c>
      <c r="B171" s="3" t="str">
        <f>Comptes!C171</f>
        <v>Brussali</v>
      </c>
      <c r="C171" s="4">
        <f>$D$1*Comptes!D171</f>
        <v>3.8123800000000005</v>
      </c>
      <c r="D171" s="47"/>
      <c r="E171" s="4">
        <f t="shared" si="7"/>
        <v>0</v>
      </c>
    </row>
    <row r="172" spans="1:5">
      <c r="A172" s="1">
        <f>Comptes!A172</f>
        <v>42478</v>
      </c>
      <c r="B172" s="3" t="str">
        <f>Comptes!C172</f>
        <v>boite aux lettres</v>
      </c>
      <c r="C172" s="4">
        <f>$D$1*Comptes!D172</f>
        <v>4.8434100000000004</v>
      </c>
      <c r="D172" s="47"/>
      <c r="E172" s="4">
        <f t="shared" si="7"/>
        <v>0</v>
      </c>
    </row>
    <row r="173" spans="1:5">
      <c r="A173" s="1">
        <f>Comptes!A173</f>
        <v>42513</v>
      </c>
      <c r="B173" s="3" t="str">
        <f>Comptes!C173</f>
        <v>Engie ( Gaz )</v>
      </c>
      <c r="C173" s="4">
        <f>$D$1*Comptes!D173</f>
        <v>41.309840000000001</v>
      </c>
      <c r="D173" s="47"/>
      <c r="E173" s="4">
        <f t="shared" si="7"/>
        <v>0</v>
      </c>
    </row>
    <row r="174" spans="1:5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7">
        <v>100</v>
      </c>
      <c r="E174" s="4">
        <v>0</v>
      </c>
    </row>
    <row r="175" spans="1:5">
      <c r="A175" s="1">
        <f>Comptes!A175</f>
        <v>42500</v>
      </c>
      <c r="B175" s="3" t="str">
        <f>Comptes!C175</f>
        <v>frais Bnp</v>
      </c>
      <c r="C175" s="4">
        <f>$D$1*Comptes!D175</f>
        <v>12.870000000000001</v>
      </c>
      <c r="D175" s="47"/>
      <c r="E175" s="4">
        <f t="shared" si="7"/>
        <v>0</v>
      </c>
    </row>
    <row r="176" spans="1:5">
      <c r="A176" s="1">
        <f>Comptes!A176</f>
        <v>42542</v>
      </c>
      <c r="B176" s="3" t="str">
        <f>Comptes!C176</f>
        <v>Edf</v>
      </c>
      <c r="C176" s="4">
        <f>$D$1*Comptes!D176</f>
        <v>14.248520000000001</v>
      </c>
      <c r="D176" s="47"/>
      <c r="E176" s="4">
        <f t="shared" si="7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-12.870000000000001</v>
      </c>
      <c r="D177" s="47"/>
      <c r="E177" s="4">
        <f t="shared" si="7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30.657770000000003</v>
      </c>
      <c r="D178" s="47"/>
      <c r="E178" s="4">
        <f t="shared" si="7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8.3097300000000001</v>
      </c>
      <c r="D179" s="47"/>
      <c r="E179" s="4">
        <f t="shared" si="7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7"/>
      <c r="E180" s="4">
        <f t="shared" si="7"/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3.8123800000000005</v>
      </c>
      <c r="D181" s="47"/>
      <c r="E181" s="4">
        <f t="shared" si="7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7">
        <v>100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35.750000000000007</v>
      </c>
      <c r="D183" s="47"/>
      <c r="E183" s="4">
        <f t="shared" si="7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13.504920000000002</v>
      </c>
      <c r="D184" s="47"/>
      <c r="E184" s="4">
        <f t="shared" si="7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71.710210000000018</v>
      </c>
      <c r="D185" s="47"/>
      <c r="E185" s="4">
        <f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8.6557900000000014</v>
      </c>
      <c r="D186" s="47"/>
      <c r="E186" s="4">
        <f>D186</f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11.18403</v>
      </c>
      <c r="D187" s="47"/>
      <c r="E187" s="4">
        <f>D187</f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3.8123800000000005</v>
      </c>
      <c r="D188" s="47"/>
      <c r="E188" s="4">
        <f>D188</f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7">
        <v>100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16.731000000000002</v>
      </c>
      <c r="D190" s="47"/>
      <c r="E190" s="4">
        <f>D190</f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4.232800000000001</v>
      </c>
      <c r="D191" s="47"/>
      <c r="E191" s="4">
        <f>D191</f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25.302420000000001</v>
      </c>
      <c r="D192" s="47"/>
      <c r="E192" s="4">
        <f>D192</f>
        <v>0</v>
      </c>
    </row>
    <row r="193" spans="1:5">
      <c r="A193" s="1">
        <v>11</v>
      </c>
      <c r="B193" s="3" t="str">
        <f>Comptes!C193</f>
        <v>Engie ( Gaz )</v>
      </c>
      <c r="C193" s="4">
        <f>$D$1*Comptes!D193</f>
        <v>61.700210000000013</v>
      </c>
      <c r="D193" s="47"/>
      <c r="E193" s="4">
        <f>D193</f>
        <v>0</v>
      </c>
    </row>
    <row r="194" spans="1:5">
      <c r="A194" s="1">
        <v>42779</v>
      </c>
      <c r="B194" s="3" t="s">
        <v>8</v>
      </c>
      <c r="C194" s="4">
        <v>0</v>
      </c>
      <c r="D194" s="47">
        <v>100</v>
      </c>
      <c r="E194" s="4">
        <v>0</v>
      </c>
    </row>
    <row r="195" spans="1:5">
      <c r="A195" s="1">
        <f>Comptes!A195</f>
        <v>42790</v>
      </c>
      <c r="B195" s="3" t="str">
        <f>Comptes!C195</f>
        <v>Appel de fonds, chaudiére</v>
      </c>
      <c r="C195" s="4">
        <f>$D$1*Comptes!D195</f>
        <v>0</v>
      </c>
      <c r="D195" s="47">
        <v>96.9</v>
      </c>
      <c r="E195" s="4">
        <v>0</v>
      </c>
    </row>
    <row r="196" spans="1:5">
      <c r="A196" s="1">
        <f>Comptes!A196</f>
        <v>42794</v>
      </c>
      <c r="B196" s="3" t="str">
        <f>Comptes!C196</f>
        <v>Brussali</v>
      </c>
      <c r="C196" s="4">
        <f>$D$1*Comptes!D196</f>
        <v>3.8123800000000005</v>
      </c>
      <c r="D196" s="47"/>
      <c r="E196" s="4">
        <f>D196</f>
        <v>0</v>
      </c>
    </row>
    <row r="197" spans="1:5">
      <c r="A197" s="1">
        <f>Comptes!A197</f>
        <v>42804</v>
      </c>
      <c r="B197" s="3" t="str">
        <f>Comptes!C197</f>
        <v>F 50775 A,S,G Chaudiere</v>
      </c>
      <c r="C197" s="4">
        <f>$D$1*Comptes!D197</f>
        <v>96.899660000000011</v>
      </c>
      <c r="D197" s="47"/>
      <c r="E197" s="4">
        <f>D197</f>
        <v>0</v>
      </c>
    </row>
    <row r="198" spans="1:5">
      <c r="A198" s="1">
        <f>Comptes!A198</f>
        <v>42804</v>
      </c>
      <c r="B198" s="3" t="str">
        <f>Comptes!C198</f>
        <v>Engie ( Gaz )</v>
      </c>
      <c r="C198" s="4">
        <f>$D$1*Comptes!D198</f>
        <v>67.95074000000001</v>
      </c>
      <c r="D198" s="47"/>
      <c r="E198" s="4">
        <f>D198</f>
        <v>0</v>
      </c>
    </row>
    <row r="199" spans="1:5">
      <c r="A199" s="1">
        <f>Comptes!A199</f>
        <v>42823</v>
      </c>
      <c r="B199" s="3" t="str">
        <f>Comptes!C199</f>
        <v>fa Brussali n° fm 40336</v>
      </c>
      <c r="C199" s="4">
        <f>$D$1*Comptes!D199</f>
        <v>3.8123800000000005</v>
      </c>
      <c r="D199" s="47"/>
      <c r="E199" s="4">
        <f>D199</f>
        <v>0</v>
      </c>
    </row>
    <row r="200" spans="1:5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7">
        <v>280</v>
      </c>
      <c r="E200" s="4">
        <v>0</v>
      </c>
    </row>
    <row r="201" spans="1:5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7">
        <v>100</v>
      </c>
      <c r="E201" s="4">
        <v>0</v>
      </c>
    </row>
    <row r="202" spans="1:5">
      <c r="A202" s="1">
        <f>Comptes!A202</f>
        <v>42867</v>
      </c>
      <c r="B202" s="3" t="str">
        <f>Comptes!C202</f>
        <v>Frais annuel Bnp</v>
      </c>
      <c r="C202" s="4">
        <f>$D$1*Comptes!D202</f>
        <v>12.870000000000001</v>
      </c>
      <c r="D202" s="47"/>
      <c r="E202" s="4">
        <f t="shared" ref="E202:E248" si="8">D202</f>
        <v>0</v>
      </c>
    </row>
    <row r="203" spans="1:5">
      <c r="A203" s="1">
        <f>Comptes!A203</f>
        <v>42870</v>
      </c>
      <c r="B203" s="3" t="str">
        <f>Comptes!C203</f>
        <v>ACPTE FA Simon 171399</v>
      </c>
      <c r="C203" s="4">
        <f>$D$1*Comptes!D203</f>
        <v>92.950000000000017</v>
      </c>
      <c r="D203" s="47"/>
      <c r="E203" s="4">
        <f t="shared" si="8"/>
        <v>0</v>
      </c>
    </row>
    <row r="204" spans="1:5">
      <c r="A204" s="1">
        <f>Comptes!A204</f>
        <v>42874</v>
      </c>
      <c r="B204" s="3" t="str">
        <f>Comptes!C204</f>
        <v>Entretien Simon</v>
      </c>
      <c r="C204" s="4">
        <f>$D$1*Comptes!D204</f>
        <v>16.588000000000001</v>
      </c>
      <c r="D204" s="47"/>
      <c r="E204" s="4">
        <f t="shared" si="8"/>
        <v>0</v>
      </c>
    </row>
    <row r="205" spans="1:5">
      <c r="A205" s="1">
        <f>Comptes!A205</f>
        <v>42874</v>
      </c>
      <c r="B205" s="3" t="str">
        <f>Comptes!C205</f>
        <v>solde fa Simon 171399 chaudiere</v>
      </c>
      <c r="C205" s="4">
        <f>$D$1*Comptes!D205</f>
        <v>186.35045000000002</v>
      </c>
      <c r="D205" s="47"/>
      <c r="E205" s="4">
        <f t="shared" si="8"/>
        <v>0</v>
      </c>
    </row>
    <row r="206" spans="1:5">
      <c r="A206" s="1">
        <f>Comptes!A206</f>
        <v>42860</v>
      </c>
      <c r="B206" s="3" t="str">
        <f>Comptes!C206</f>
        <v>EDF 10005901442</v>
      </c>
      <c r="C206" s="4">
        <f>$D$1*Comptes!D206</f>
        <v>13.828100000000003</v>
      </c>
      <c r="D206" s="47"/>
      <c r="E206" s="4">
        <f t="shared" si="8"/>
        <v>0</v>
      </c>
    </row>
    <row r="207" spans="1:5">
      <c r="A207" s="1">
        <f>Comptes!A207</f>
        <v>42881</v>
      </c>
      <c r="B207" s="3" t="str">
        <f>Comptes!C207</f>
        <v xml:space="preserve">Engie gaz </v>
      </c>
      <c r="C207" s="4">
        <f>$D$1*Comptes!D207</f>
        <v>53.803750000000008</v>
      </c>
      <c r="D207" s="47"/>
      <c r="E207" s="4">
        <f t="shared" si="8"/>
        <v>0</v>
      </c>
    </row>
    <row r="208" spans="1:5">
      <c r="A208" s="1">
        <f>Comptes!A208</f>
        <v>42899</v>
      </c>
      <c r="B208" s="3" t="str">
        <f>Comptes!C208</f>
        <v xml:space="preserve">Veolia </v>
      </c>
      <c r="C208" s="4">
        <f>$D$1*Comptes!D208</f>
        <v>19.439420000000002</v>
      </c>
      <c r="D208" s="47"/>
      <c r="E208" s="4">
        <f t="shared" si="8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7">
        <v>100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6.3692200000000003</v>
      </c>
      <c r="D210" s="47"/>
      <c r="E210" s="4">
        <f t="shared" si="8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11.440000000000001</v>
      </c>
      <c r="D211" s="47"/>
      <c r="E211" s="4">
        <f t="shared" si="8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35.750000000000007</v>
      </c>
      <c r="D212" s="47"/>
      <c r="E212" s="4">
        <f t="shared" si="8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f>$D$1*Comptes!D213</f>
        <v>0</v>
      </c>
      <c r="D213" s="47"/>
      <c r="E213" s="4">
        <f t="shared" si="8"/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11.440000000000001</v>
      </c>
      <c r="D214" s="47"/>
      <c r="E214" s="4">
        <f t="shared" si="8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75.757110000000011</v>
      </c>
      <c r="D215" s="47"/>
      <c r="E215" s="4">
        <f t="shared" si="8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6.0460400000000005</v>
      </c>
      <c r="D216" s="47"/>
      <c r="E216" s="4">
        <f t="shared" si="8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9.2821300000000004</v>
      </c>
      <c r="D217" s="47"/>
      <c r="E217" s="4">
        <f t="shared" si="8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5.3596399999999997</v>
      </c>
      <c r="D218" s="47"/>
      <c r="E218" s="4">
        <f t="shared" si="8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7">
        <v>120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11.851840000000001</v>
      </c>
      <c r="D220" s="47"/>
      <c r="E220" s="4">
        <f t="shared" si="8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68.424070000000015</v>
      </c>
      <c r="D221" s="47"/>
      <c r="E221" s="4">
        <f t="shared" si="8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18.938920000000003</v>
      </c>
      <c r="D222" s="47"/>
      <c r="E222" s="4">
        <f t="shared" si="8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7">
        <v>120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75.146500000000003</v>
      </c>
      <c r="D224" s="47"/>
      <c r="E224" s="4">
        <f t="shared" si="8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11.440000000000001</v>
      </c>
      <c r="D225" s="47"/>
      <c r="E225" s="4">
        <f t="shared" si="8"/>
        <v>0</v>
      </c>
    </row>
    <row r="226" spans="1:5">
      <c r="A226" s="1">
        <f>Comptes!A226</f>
        <v>43229</v>
      </c>
      <c r="B226" s="3" t="str">
        <f>Comptes!C226</f>
        <v>Appel de fonds</v>
      </c>
      <c r="C226" s="4">
        <f>$D$1*Comptes!D226</f>
        <v>0</v>
      </c>
      <c r="D226" s="47">
        <v>120</v>
      </c>
      <c r="E226" s="4">
        <v>0</v>
      </c>
    </row>
    <row r="227" spans="1:5">
      <c r="A227" s="1">
        <f>Comptes!A227</f>
        <v>43242</v>
      </c>
      <c r="B227" s="3" t="str">
        <f>Comptes!C227</f>
        <v>Edf du 05/05</v>
      </c>
      <c r="C227" s="4">
        <f>$D$1*Comptes!D227</f>
        <v>12.00342</v>
      </c>
      <c r="D227" s="47"/>
      <c r="E227" s="4">
        <f t="shared" si="8"/>
        <v>0</v>
      </c>
    </row>
    <row r="228" spans="1:5">
      <c r="A228" s="1">
        <f>Comptes!A228</f>
        <v>43249</v>
      </c>
      <c r="B228" s="3" t="str">
        <f>Comptes!C228</f>
        <v xml:space="preserve">Engie gaz </v>
      </c>
      <c r="C228" s="4">
        <f>$D$1*Comptes!D228</f>
        <v>53.710800000000006</v>
      </c>
      <c r="D228" s="47"/>
      <c r="E228" s="4">
        <f t="shared" si="8"/>
        <v>0</v>
      </c>
    </row>
    <row r="229" spans="1:5">
      <c r="A229" s="1">
        <f>Comptes!A229</f>
        <v>43266</v>
      </c>
      <c r="B229" s="3" t="str">
        <f>Comptes!C229</f>
        <v>Sté Simon Ent/ Dep 2018/2019</v>
      </c>
      <c r="C229" s="4">
        <f>$D$1*Comptes!D229</f>
        <v>20.878000000000004</v>
      </c>
      <c r="D229" s="47"/>
      <c r="E229" s="4">
        <f t="shared" si="8"/>
        <v>0</v>
      </c>
    </row>
    <row r="230" spans="1:5">
      <c r="A230" s="1">
        <f>Comptes!A230</f>
        <v>0</v>
      </c>
      <c r="B230" s="3">
        <f>Comptes!C230</f>
        <v>0</v>
      </c>
      <c r="C230" s="4">
        <f>$D$1*Comptes!D230</f>
        <v>0</v>
      </c>
      <c r="D230" s="47"/>
      <c r="E230" s="4">
        <f t="shared" si="8"/>
        <v>0</v>
      </c>
    </row>
    <row r="231" spans="1:5">
      <c r="A231" s="1">
        <f>Comptes!A231</f>
        <v>0</v>
      </c>
      <c r="B231" s="3">
        <f>Comptes!C231</f>
        <v>0</v>
      </c>
      <c r="C231" s="4">
        <f>$D$1*Comptes!D231</f>
        <v>0</v>
      </c>
      <c r="D231" s="47"/>
      <c r="E231" s="4">
        <f t="shared" si="8"/>
        <v>0</v>
      </c>
    </row>
    <row r="232" spans="1:5">
      <c r="A232" s="1">
        <f>Comptes!A232</f>
        <v>0</v>
      </c>
      <c r="B232" s="3">
        <f>Comptes!C232</f>
        <v>0</v>
      </c>
      <c r="C232" s="4">
        <f>$D$1*Comptes!D232</f>
        <v>0</v>
      </c>
      <c r="D232" s="47"/>
      <c r="E232" s="4">
        <f t="shared" si="8"/>
        <v>0</v>
      </c>
    </row>
    <row r="233" spans="1:5">
      <c r="A233" s="1">
        <f>Comptes!A233</f>
        <v>0</v>
      </c>
      <c r="B233" s="3">
        <f>Comptes!C233</f>
        <v>0</v>
      </c>
      <c r="C233" s="4">
        <f>$D$1*Comptes!D233</f>
        <v>0</v>
      </c>
      <c r="D233" s="47"/>
      <c r="E233" s="4">
        <f t="shared" si="8"/>
        <v>0</v>
      </c>
    </row>
    <row r="234" spans="1:5">
      <c r="A234" s="1">
        <f>Comptes!A234</f>
        <v>0</v>
      </c>
      <c r="B234" s="3">
        <f>Comptes!C234</f>
        <v>0</v>
      </c>
      <c r="C234" s="4">
        <f>$D$1*Comptes!D234</f>
        <v>0</v>
      </c>
      <c r="D234" s="47"/>
      <c r="E234" s="4">
        <f t="shared" si="8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7"/>
      <c r="E235" s="4">
        <f t="shared" si="8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7"/>
      <c r="E236" s="4">
        <f t="shared" si="8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7"/>
      <c r="E237" s="4">
        <f t="shared" si="8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7"/>
      <c r="E238" s="4">
        <f t="shared" si="8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7"/>
      <c r="E239" s="4">
        <f t="shared" si="8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7"/>
      <c r="E240" s="4">
        <f t="shared" si="8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7"/>
      <c r="E241" s="4">
        <f t="shared" si="8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7"/>
      <c r="E242" s="4">
        <f t="shared" si="8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7"/>
      <c r="E243" s="4">
        <f t="shared" si="8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7"/>
      <c r="E244" s="4">
        <f t="shared" si="8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7"/>
      <c r="E245" s="4">
        <f t="shared" si="8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7"/>
      <c r="E246" s="4">
        <f t="shared" si="8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7"/>
      <c r="E247" s="4">
        <f t="shared" si="8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7"/>
      <c r="E248" s="4">
        <f t="shared" si="8"/>
        <v>0</v>
      </c>
    </row>
    <row r="249" spans="1:5">
      <c r="A249" s="1"/>
      <c r="C249" s="4"/>
      <c r="D249" s="47"/>
      <c r="E249" s="4"/>
    </row>
    <row r="250" spans="1:5">
      <c r="A250" s="1"/>
      <c r="B250" s="27" t="s">
        <v>88</v>
      </c>
      <c r="C250" s="28">
        <f>SUM(C5:C249)</f>
        <v>8467.4366800000007</v>
      </c>
      <c r="D250" s="54">
        <f>SUM(D5:D249)</f>
        <v>8653.2857999999997</v>
      </c>
      <c r="E250" s="28">
        <f>SUM(E64:E134)</f>
        <v>0</v>
      </c>
    </row>
    <row r="251" spans="1:5">
      <c r="A251" s="1"/>
      <c r="C251" s="4"/>
      <c r="E251" s="45" t="s">
        <v>109</v>
      </c>
    </row>
    <row r="252" spans="1:5">
      <c r="A252" s="1"/>
      <c r="B252" s="27" t="s">
        <v>110</v>
      </c>
      <c r="C252" s="62">
        <f>D250-C250-E250</f>
        <v>185.84911999999895</v>
      </c>
      <c r="D252" s="62"/>
      <c r="E252" s="21">
        <f>C252+E250</f>
        <v>185.84911999999895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2"/>
  <sheetViews>
    <sheetView workbookViewId="0">
      <pane ySplit="4" topLeftCell="A207" activePane="bottomLeft" state="frozen"/>
      <selection activeCell="A200" sqref="A200:IV200"/>
      <selection pane="bottomLeft" activeCell="E227" sqref="E227"/>
    </sheetView>
  </sheetViews>
  <sheetFormatPr baseColWidth="10" defaultRowHeight="12.75"/>
  <cols>
    <col min="1" max="1" width="11.42578125" style="3"/>
    <col min="2" max="2" width="43" style="3" customWidth="1"/>
    <col min="3" max="16384" width="11.42578125" style="3"/>
  </cols>
  <sheetData>
    <row r="1" spans="1:5">
      <c r="A1" s="27" t="s">
        <v>93</v>
      </c>
      <c r="B1" s="31" t="s">
        <v>111</v>
      </c>
      <c r="C1" s="27" t="s">
        <v>95</v>
      </c>
      <c r="D1" s="56">
        <v>0.41500000000000004</v>
      </c>
    </row>
    <row r="4" spans="1:5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</row>
    <row r="5" spans="1:5">
      <c r="A5" s="1"/>
      <c r="B5" s="3" t="str">
        <f>Comptes!C5</f>
        <v>Travaux hors budget + fd de roulement</v>
      </c>
      <c r="C5" s="4">
        <f>$D$1*Comptes!D5</f>
        <v>0</v>
      </c>
      <c r="D5" s="4">
        <v>487.04399999999993</v>
      </c>
    </row>
    <row r="6" spans="1:5">
      <c r="A6" s="1"/>
      <c r="B6" s="3" t="str">
        <f>Comptes!C6</f>
        <v>Appel de fonds</v>
      </c>
      <c r="C6" s="4">
        <f>$D$1*Comptes!D6</f>
        <v>0</v>
      </c>
      <c r="D6" s="4">
        <v>2957.7049999999999</v>
      </c>
    </row>
    <row r="7" spans="1:5">
      <c r="A7" s="1"/>
      <c r="B7" s="3" t="str">
        <f>Comptes!C7</f>
        <v>Copro créditeurs</v>
      </c>
      <c r="C7" s="4">
        <f>$D$1*Comptes!D7</f>
        <v>0</v>
      </c>
      <c r="D7" s="4">
        <v>883.94</v>
      </c>
    </row>
    <row r="8" spans="1:5">
      <c r="A8" s="1"/>
      <c r="B8" s="3" t="str">
        <f>Comptes!C8</f>
        <v>Copro débiteurs</v>
      </c>
      <c r="C8" s="4">
        <f>$D$1*Comptes!D8</f>
        <v>0</v>
      </c>
      <c r="D8" s="4"/>
    </row>
    <row r="9" spans="1:5">
      <c r="A9" s="1"/>
      <c r="B9" s="3" t="str">
        <f>Comptes!C9</f>
        <v>Charges</v>
      </c>
      <c r="C9" s="4">
        <f>$D$1*Comptes!D9</f>
        <v>1280.5240000000001</v>
      </c>
      <c r="D9" s="4"/>
    </row>
    <row r="10" spans="1:5">
      <c r="A10" s="1"/>
      <c r="B10" s="3" t="str">
        <f>Comptes!C10</f>
        <v>Charges imputable Augier de Crémiers 2240,55€</v>
      </c>
      <c r="C10" s="4">
        <f>Mercury!J5</f>
        <v>851.12</v>
      </c>
      <c r="D10" s="38">
        <v>971.67</v>
      </c>
    </row>
    <row r="11" spans="1:5">
      <c r="A11" s="1">
        <f>Comptes!A11</f>
        <v>39986</v>
      </c>
      <c r="B11" s="3" t="str">
        <f>Comptes!C11</f>
        <v>Brussali Entretien</v>
      </c>
      <c r="C11" s="4">
        <f>$D$1*Comptes!D11</f>
        <v>32.444700000000005</v>
      </c>
      <c r="D11" s="4"/>
    </row>
    <row r="12" spans="1:5">
      <c r="A12" s="1">
        <f>Comptes!A12</f>
        <v>40003</v>
      </c>
      <c r="B12" s="3" t="str">
        <f>Comptes!C12</f>
        <v>GDF</v>
      </c>
      <c r="C12" s="4">
        <f>$D$1*Comptes!D12</f>
        <v>12.479050000000001</v>
      </c>
      <c r="D12" s="4"/>
    </row>
    <row r="13" spans="1:5">
      <c r="A13" s="1">
        <f>Comptes!A13</f>
        <v>40003</v>
      </c>
      <c r="B13" s="3" t="str">
        <f>Comptes!C13</f>
        <v>Véolia</v>
      </c>
      <c r="C13" s="4">
        <f>$D$1*Comptes!D13</f>
        <v>30.195400000000006</v>
      </c>
      <c r="D13" s="4"/>
    </row>
    <row r="14" spans="1:5">
      <c r="A14" s="1">
        <f>Comptes!A14</f>
        <v>40079</v>
      </c>
      <c r="B14" s="3" t="str">
        <f>Comptes!C14</f>
        <v>GDF</v>
      </c>
      <c r="C14" s="4">
        <f>$D$1*Comptes!D14</f>
        <v>23.945500000000003</v>
      </c>
      <c r="D14" s="4"/>
    </row>
    <row r="15" spans="1:5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122.50800000000001</v>
      </c>
      <c r="D15" s="4"/>
    </row>
    <row r="16" spans="1:5">
      <c r="A16" s="1">
        <f>Comptes!A16</f>
        <v>40126</v>
      </c>
      <c r="B16" s="3" t="str">
        <f>Comptes!C16</f>
        <v>GDF</v>
      </c>
      <c r="C16" s="4">
        <f>$D$1*Comptes!D16</f>
        <v>26.638850000000001</v>
      </c>
      <c r="D16" s="4"/>
    </row>
    <row r="17" spans="1:4">
      <c r="A17" s="1">
        <f>Comptes!A17</f>
        <v>40125</v>
      </c>
      <c r="B17" s="3" t="str">
        <f>Comptes!C17</f>
        <v>EDF</v>
      </c>
      <c r="C17" s="4">
        <f>$D$1*Comptes!D17</f>
        <v>24.377100000000002</v>
      </c>
      <c r="D17" s="4"/>
    </row>
    <row r="18" spans="1:4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7.2126999999999999</v>
      </c>
      <c r="D18" s="4"/>
    </row>
    <row r="19" spans="1:4">
      <c r="A19" s="1">
        <f>Comptes!A19</f>
        <v>40187</v>
      </c>
      <c r="B19" s="3" t="str">
        <f>Comptes!C19</f>
        <v>Véolia</v>
      </c>
      <c r="C19" s="4">
        <f>$D$1*Comptes!D19</f>
        <v>46.297400000000003</v>
      </c>
      <c r="D19" s="4"/>
    </row>
    <row r="20" spans="1:4">
      <c r="A20" s="1">
        <f>Comptes!A20</f>
        <v>40081</v>
      </c>
      <c r="B20" s="3" t="str">
        <f>Comptes!C20</f>
        <v>Brussali Entretien</v>
      </c>
      <c r="C20" s="4">
        <f>$D$1*Comptes!D20</f>
        <v>32.444700000000005</v>
      </c>
      <c r="D20" s="4"/>
    </row>
    <row r="21" spans="1:4">
      <c r="A21" s="1">
        <f>Comptes!A21</f>
        <v>40161</v>
      </c>
      <c r="B21" s="3" t="str">
        <f>Comptes!C21</f>
        <v>Brussali Entretien</v>
      </c>
      <c r="C21" s="4">
        <f>$D$1*Comptes!D21</f>
        <v>35.723200000000006</v>
      </c>
      <c r="D21" s="4"/>
    </row>
    <row r="22" spans="1:4">
      <c r="A22" s="1">
        <f>Comptes!A22</f>
        <v>40188</v>
      </c>
      <c r="B22" s="3" t="str">
        <f>Comptes!C22</f>
        <v>GDF</v>
      </c>
      <c r="C22" s="4">
        <f>$D$1*Comptes!D22</f>
        <v>130.97400000000002</v>
      </c>
      <c r="D22" s="43"/>
    </row>
    <row r="23" spans="1:4">
      <c r="A23" s="1">
        <f>Comptes!A23</f>
        <v>40189</v>
      </c>
      <c r="B23" s="3" t="str">
        <f>Comptes!C23</f>
        <v>SARL Alpilles GAZ Services</v>
      </c>
      <c r="C23" s="4">
        <f>$D$1*Comptes!D23</f>
        <v>47.351500000000001</v>
      </c>
      <c r="D23" s="4"/>
    </row>
    <row r="24" spans="1:4">
      <c r="A24" s="1">
        <f>Comptes!A24</f>
        <v>40197</v>
      </c>
      <c r="B24" s="3" t="str">
        <f>Comptes!C24</f>
        <v>Timbres</v>
      </c>
      <c r="C24" s="4">
        <f>$D$1*Comptes!D24</f>
        <v>5.5776000000000003</v>
      </c>
      <c r="D24" s="4"/>
    </row>
    <row r="25" spans="1:4">
      <c r="A25" s="1">
        <f>Comptes!A25</f>
        <v>40246</v>
      </c>
      <c r="B25" s="3" t="str">
        <f>Comptes!C25</f>
        <v>GDF</v>
      </c>
      <c r="C25" s="4">
        <f>$D$1*Comptes!D25</f>
        <v>130.49260000000001</v>
      </c>
      <c r="D25" s="4"/>
    </row>
    <row r="26" spans="1:4">
      <c r="A26" s="1">
        <f>Comptes!A26</f>
        <v>40254</v>
      </c>
      <c r="B26" s="3" t="str">
        <f>Comptes!C26</f>
        <v>Brussali Entretien</v>
      </c>
      <c r="C26" s="4">
        <f>$D$1*Comptes!D26</f>
        <v>32.444700000000005</v>
      </c>
      <c r="D26" s="4"/>
    </row>
    <row r="27" spans="1:4">
      <c r="A27" s="1">
        <f>Comptes!A27</f>
        <v>40325</v>
      </c>
      <c r="B27" s="3" t="str">
        <f>Comptes!C27</f>
        <v>GDF</v>
      </c>
      <c r="C27" s="4">
        <f>$D$1*Comptes!D27</f>
        <v>95.27985000000001</v>
      </c>
      <c r="D27" s="4"/>
    </row>
    <row r="28" spans="1:4">
      <c r="A28" s="1">
        <f>Comptes!A28</f>
        <v>40362</v>
      </c>
      <c r="B28" s="3" t="str">
        <f>Comptes!C28</f>
        <v>Véolia</v>
      </c>
      <c r="C28" s="4">
        <f>$D$1*Comptes!D28</f>
        <v>69.541550000000001</v>
      </c>
      <c r="D28" s="4"/>
    </row>
    <row r="29" spans="1:4">
      <c r="A29" s="1">
        <f>Comptes!A29</f>
        <v>40326</v>
      </c>
      <c r="B29" s="3" t="str">
        <f>Comptes!C29</f>
        <v>EDF</v>
      </c>
      <c r="C29" s="4">
        <f>$D$1*Comptes!D29</f>
        <v>31.979900000000004</v>
      </c>
      <c r="D29" s="4"/>
    </row>
    <row r="30" spans="1:4">
      <c r="A30" s="1">
        <f>Comptes!A30</f>
        <v>40354</v>
      </c>
      <c r="B30" s="3" t="str">
        <f>Comptes!C30</f>
        <v>Brussali Entretien</v>
      </c>
      <c r="C30" s="4">
        <f>$D$1*Comptes!D30</f>
        <v>32.444700000000005</v>
      </c>
      <c r="D30" s="4"/>
    </row>
    <row r="31" spans="1:4">
      <c r="A31" s="1">
        <f>Comptes!A31</f>
        <v>40382</v>
      </c>
      <c r="B31" s="3" t="str">
        <f>Comptes!C31</f>
        <v>GDF</v>
      </c>
      <c r="C31" s="4">
        <f>$D$1*Comptes!D31</f>
        <v>20.376500000000004</v>
      </c>
      <c r="D31" s="4"/>
    </row>
    <row r="32" spans="1:4">
      <c r="A32" s="1">
        <f>Comptes!A32</f>
        <v>40429</v>
      </c>
      <c r="B32" s="3" t="str">
        <f>Comptes!C32</f>
        <v>GDF</v>
      </c>
      <c r="C32" s="4">
        <f>$D$1*Comptes!D32</f>
        <v>17.749550000000003</v>
      </c>
      <c r="D32" s="4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135.60955000000001</v>
      </c>
      <c r="D33" s="4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"/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32.444700000000005</v>
      </c>
      <c r="D35" s="4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228.25000000000003</v>
      </c>
      <c r="D36" s="4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83</v>
      </c>
      <c r="D37" s="4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140.10400000000001</v>
      </c>
      <c r="D38" s="4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50.551150000000007</v>
      </c>
      <c r="D39" s="4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23.534650000000003</v>
      </c>
      <c r="D40" s="4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142.79320000000001</v>
      </c>
      <c r="D41" s="4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134.77125000000001</v>
      </c>
      <c r="D42" s="4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12.948</v>
      </c>
      <c r="D43" s="4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39.844150000000006</v>
      </c>
      <c r="D44" s="4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4"/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100.43</v>
      </c>
      <c r="D46" s="4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151.18865000000002</v>
      </c>
      <c r="D47" s="4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32.444700000000005</v>
      </c>
      <c r="D48" s="4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4"/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4"/>
      <c r="E50" s="4" t="str">
        <f t="shared" ref="E50:E57" si="0"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4"/>
      <c r="E51" s="4" t="str">
        <f t="shared" si="0"/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279.82620000000003</v>
      </c>
      <c r="D52" s="4"/>
      <c r="E52" s="4" t="str">
        <f t="shared" si="0"/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4"/>
      <c r="E53" s="4" t="str">
        <f t="shared" si="0"/>
        <v/>
      </c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33.390900000000002</v>
      </c>
      <c r="D54" s="4"/>
      <c r="E54" s="4" t="str">
        <f t="shared" si="0"/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32.444700000000005</v>
      </c>
      <c r="D55" s="4"/>
      <c r="E55" s="4" t="str">
        <f t="shared" si="0"/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24.763050000000003</v>
      </c>
      <c r="D56" s="4"/>
      <c r="E56" s="4" t="str">
        <f t="shared" si="0"/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143.39910000000003</v>
      </c>
      <c r="D57" s="4"/>
      <c r="E57" s="4" t="str">
        <f t="shared" si="0"/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18">
        <v>100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19.9864</v>
      </c>
      <c r="D59" s="4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150.15530000000001</v>
      </c>
      <c r="D60" s="4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35.424400000000006</v>
      </c>
      <c r="D61" s="4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54.008099999999999</v>
      </c>
      <c r="D62" s="4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18">
        <v>300</v>
      </c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116.63575000000002</v>
      </c>
      <c r="D64" s="4"/>
      <c r="E64" s="4">
        <f t="shared" ref="E64:E69" si="1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23.277350000000002</v>
      </c>
      <c r="D65" s="4"/>
      <c r="E65" s="4">
        <f t="shared" si="1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207.80295000000004</v>
      </c>
      <c r="D66" s="4"/>
      <c r="E66" s="4">
        <f t="shared" si="1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6129.55</v>
      </c>
      <c r="D67" s="4"/>
      <c r="E67" s="4">
        <f t="shared" si="1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42.330000000000005</v>
      </c>
      <c r="D68" s="4"/>
      <c r="E68" s="4">
        <f t="shared" si="1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241.78730000000002</v>
      </c>
      <c r="D69" s="4"/>
      <c r="E69" s="4">
        <f t="shared" si="1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18">
        <v>8760</v>
      </c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18">
        <v>550</v>
      </c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4.16</v>
      </c>
      <c r="D72" s="4"/>
      <c r="E72" s="4">
        <f t="shared" ref="E72:E79" si="2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0</v>
      </c>
      <c r="D73" s="4"/>
      <c r="E73" s="4">
        <f t="shared" si="2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83</v>
      </c>
      <c r="D74" s="4"/>
      <c r="E74" s="4">
        <f t="shared" si="2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129.72900000000001</v>
      </c>
      <c r="D75" s="4"/>
      <c r="E75" s="4">
        <f t="shared" si="2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36.565650000000005</v>
      </c>
      <c r="D76" s="4"/>
      <c r="E76" s="4">
        <f t="shared" si="2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65.466250000000002</v>
      </c>
      <c r="D77" s="4"/>
      <c r="E77" s="4">
        <f t="shared" si="2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24.3688</v>
      </c>
      <c r="D78" s="4"/>
      <c r="E78" s="4">
        <f t="shared" si="2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517.75400000000002</v>
      </c>
      <c r="D79" s="4"/>
      <c r="E79" s="4">
        <f t="shared" si="2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4">
        <v>1100</v>
      </c>
      <c r="E80" s="4"/>
    </row>
    <row r="81" spans="1:6">
      <c r="A81" s="1">
        <f>Comptes!A81</f>
        <v>41110</v>
      </c>
      <c r="B81" s="3" t="str">
        <f>Comptes!C81</f>
        <v>Acompte Magnet Porte d'entrée</v>
      </c>
      <c r="C81" s="4">
        <f>$D$1*Comptes!D81</f>
        <v>228.25000000000003</v>
      </c>
      <c r="D81" s="4"/>
      <c r="E81" s="4">
        <f t="shared" ref="E81:E88" si="3">D81</f>
        <v>0</v>
      </c>
    </row>
    <row r="82" spans="1:6">
      <c r="A82" s="1">
        <f>Comptes!A82</f>
        <v>41115</v>
      </c>
      <c r="B82" s="3" t="str">
        <f>Comptes!C82</f>
        <v>Acompte SOS Toit Bleu Réno toiture</v>
      </c>
      <c r="C82" s="4">
        <f>$D$1*Comptes!D82</f>
        <v>2628.1950000000002</v>
      </c>
      <c r="D82" s="4"/>
      <c r="E82" s="4">
        <f t="shared" si="3"/>
        <v>0</v>
      </c>
    </row>
    <row r="83" spans="1:6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"/>
      <c r="E83" s="4">
        <f t="shared" si="3"/>
        <v>0</v>
      </c>
    </row>
    <row r="84" spans="1:6">
      <c r="A84" s="1">
        <f>Comptes!A84</f>
        <v>41155</v>
      </c>
      <c r="B84" s="3" t="str">
        <f>Comptes!C84</f>
        <v>Régularisation Bardon</v>
      </c>
      <c r="C84" s="4">
        <f>$D$1*Comptes!D84</f>
        <v>0</v>
      </c>
      <c r="D84" s="4"/>
      <c r="E84" s="4">
        <f t="shared" si="3"/>
        <v>0</v>
      </c>
    </row>
    <row r="85" spans="1:6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"/>
      <c r="E85" s="4">
        <f t="shared" si="3"/>
        <v>0</v>
      </c>
    </row>
    <row r="86" spans="1:6">
      <c r="A86" s="1">
        <f>Comptes!A86</f>
        <v>41158</v>
      </c>
      <c r="B86" s="3" t="str">
        <f>Comptes!C86</f>
        <v>Axa assurance du 01/10/12 au 30/09/13</v>
      </c>
      <c r="C86" s="4">
        <f>$D$1*Comptes!D86</f>
        <v>164.67615000000001</v>
      </c>
      <c r="D86" s="4"/>
      <c r="E86" s="4">
        <f t="shared" si="3"/>
        <v>0</v>
      </c>
    </row>
    <row r="87" spans="1:6">
      <c r="A87" s="1">
        <f>Comptes!A87</f>
        <v>41162</v>
      </c>
      <c r="B87" s="3" t="str">
        <f>Comptes!C87</f>
        <v>GDF</v>
      </c>
      <c r="C87" s="4">
        <f>$D$1*Comptes!D87</f>
        <v>22.040650000000003</v>
      </c>
      <c r="D87" s="4"/>
      <c r="E87" s="4">
        <f t="shared" si="3"/>
        <v>0</v>
      </c>
    </row>
    <row r="88" spans="1:6">
      <c r="A88" s="1">
        <f>Comptes!A88</f>
        <v>41247</v>
      </c>
      <c r="B88" s="3" t="str">
        <f>Comptes!C88</f>
        <v>Travaux supplémentaire toiture</v>
      </c>
      <c r="C88" s="4">
        <f>$D$1*Comptes!D88</f>
        <v>677.1762500000001</v>
      </c>
      <c r="D88" s="4"/>
      <c r="E88" s="4">
        <f t="shared" si="3"/>
        <v>0</v>
      </c>
    </row>
    <row r="89" spans="1:6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">
        <v>650</v>
      </c>
      <c r="E89" s="4"/>
      <c r="F89" s="3" t="s">
        <v>112</v>
      </c>
    </row>
    <row r="90" spans="1:6">
      <c r="A90" s="1">
        <f>Comptes!A90</f>
        <v>41234</v>
      </c>
      <c r="B90" s="3" t="str">
        <f>Comptes!C90</f>
        <v>GDF</v>
      </c>
      <c r="C90" s="4">
        <f>$D$1*Comptes!D90</f>
        <v>76.032150000000016</v>
      </c>
      <c r="D90" s="4"/>
      <c r="E90" s="4">
        <f>D90</f>
        <v>0</v>
      </c>
    </row>
    <row r="91" spans="1:6">
      <c r="A91" s="1">
        <f>Comptes!A91</f>
        <v>41229</v>
      </c>
      <c r="B91" s="3" t="str">
        <f>Comptes!C91</f>
        <v>EDF</v>
      </c>
      <c r="C91" s="4">
        <f>$D$1*Comptes!D91</f>
        <v>22.787649999999999</v>
      </c>
      <c r="D91" s="4"/>
      <c r="E91" s="4">
        <f>D91</f>
        <v>0</v>
      </c>
    </row>
    <row r="92" spans="1:6">
      <c r="A92" s="1">
        <f>Comptes!A92</f>
        <v>41248</v>
      </c>
      <c r="B92" s="3" t="str">
        <f>Comptes!C92</f>
        <v>Véolia</v>
      </c>
      <c r="C92" s="4">
        <f>$D$1*Comptes!D92</f>
        <v>74.513250000000014</v>
      </c>
      <c r="D92" s="4"/>
      <c r="E92" s="4">
        <f>D92</f>
        <v>0</v>
      </c>
    </row>
    <row r="93" spans="1:6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18">
        <v>200</v>
      </c>
      <c r="E93" s="4"/>
      <c r="F93" s="3" t="s">
        <v>113</v>
      </c>
    </row>
    <row r="94" spans="1:6">
      <c r="A94" s="1">
        <f>Comptes!A94</f>
        <v>41282</v>
      </c>
      <c r="B94" s="3" t="str">
        <f>Comptes!C94</f>
        <v>GDF</v>
      </c>
      <c r="C94" s="4">
        <f>$D$1*Comptes!D94</f>
        <v>216.11125000000001</v>
      </c>
      <c r="D94" s="18"/>
      <c r="E94" s="4">
        <f>D94</f>
        <v>0</v>
      </c>
    </row>
    <row r="95" spans="1:6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18">
        <v>300</v>
      </c>
      <c r="E95" s="4"/>
      <c r="F95" s="3" t="s">
        <v>106</v>
      </c>
    </row>
    <row r="96" spans="1:6">
      <c r="A96" s="1">
        <f>Comptes!A96</f>
        <v>41341</v>
      </c>
      <c r="B96" s="3" t="str">
        <f>Comptes!C96</f>
        <v>GDF</v>
      </c>
      <c r="C96" s="4">
        <f>$D$1*Comptes!D96</f>
        <v>243.18170000000003</v>
      </c>
      <c r="D96" s="4"/>
      <c r="E96" s="4">
        <f>D96</f>
        <v>0</v>
      </c>
    </row>
    <row r="97" spans="1:6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">
        <v>300</v>
      </c>
      <c r="E97" s="4">
        <v>0</v>
      </c>
    </row>
    <row r="98" spans="1:6">
      <c r="A98" s="1">
        <f>Comptes!A98</f>
        <v>41409</v>
      </c>
      <c r="B98" s="3" t="str">
        <f>Comptes!C98</f>
        <v>GDF</v>
      </c>
      <c r="C98" s="4">
        <f>$D$1*Comptes!D98</f>
        <v>248.12435000000002</v>
      </c>
      <c r="D98" s="4"/>
      <c r="E98" s="4">
        <f>D98</f>
        <v>0</v>
      </c>
    </row>
    <row r="99" spans="1:6">
      <c r="A99" s="1">
        <f>Comptes!A99</f>
        <v>41409</v>
      </c>
      <c r="B99" s="3" t="str">
        <f>Comptes!C99</f>
        <v>EDF</v>
      </c>
      <c r="C99" s="4">
        <f>$D$1*Comptes!D99</f>
        <v>38.819100000000006</v>
      </c>
      <c r="D99" s="4"/>
      <c r="E99" s="4">
        <f>D99</f>
        <v>0</v>
      </c>
    </row>
    <row r="100" spans="1:6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33.092100000000002</v>
      </c>
      <c r="D100" s="4"/>
      <c r="E100" s="4">
        <f>D100</f>
        <v>0</v>
      </c>
    </row>
    <row r="101" spans="1:6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33.092100000000002</v>
      </c>
      <c r="D101" s="4"/>
      <c r="E101" s="4">
        <f>D101</f>
        <v>0</v>
      </c>
    </row>
    <row r="102" spans="1:6">
      <c r="A102" s="1">
        <f>Comptes!A102</f>
        <v>41444</v>
      </c>
      <c r="B102" s="3" t="str">
        <f>Comptes!C102</f>
        <v>Appel de fonds</v>
      </c>
      <c r="C102" s="4">
        <f>$D$1*Comptes!D102</f>
        <v>0</v>
      </c>
      <c r="D102" s="4">
        <v>300</v>
      </c>
      <c r="E102" s="4">
        <v>0</v>
      </c>
      <c r="F102" s="3" t="s">
        <v>114</v>
      </c>
    </row>
    <row r="103" spans="1:6">
      <c r="A103" s="1">
        <f>Comptes!A103</f>
        <v>41444</v>
      </c>
      <c r="B103" s="3" t="str">
        <f>Comptes!C103</f>
        <v>Fa Veolia</v>
      </c>
      <c r="C103" s="4">
        <f>$D$1*Comptes!D103</f>
        <v>66.968550000000008</v>
      </c>
      <c r="D103" s="4"/>
      <c r="E103" s="4">
        <f t="shared" ref="E103:E109" si="4">D103</f>
        <v>0</v>
      </c>
    </row>
    <row r="104" spans="1:6">
      <c r="A104" s="1">
        <f>Comptes!A104</f>
        <v>41474</v>
      </c>
      <c r="B104" s="3" t="str">
        <f>Comptes!C104</f>
        <v>fa Alpilles gaz</v>
      </c>
      <c r="C104" s="4">
        <f>$D$1*Comptes!D104</f>
        <v>42.330000000000005</v>
      </c>
      <c r="D104" s="4"/>
      <c r="E104" s="4">
        <f t="shared" si="4"/>
        <v>0</v>
      </c>
    </row>
    <row r="105" spans="1:6">
      <c r="A105" s="1">
        <f>Comptes!A105</f>
        <v>41474</v>
      </c>
      <c r="B105" s="3" t="str">
        <f>Comptes!C105</f>
        <v>Gdf suez</v>
      </c>
      <c r="C105" s="4">
        <f>$D$1*Comptes!D105</f>
        <v>32.614850000000004</v>
      </c>
      <c r="D105" s="4"/>
      <c r="E105" s="4">
        <f t="shared" si="4"/>
        <v>0</v>
      </c>
    </row>
    <row r="106" spans="1:6">
      <c r="A106" s="1">
        <f>Comptes!A106</f>
        <v>41533</v>
      </c>
      <c r="B106" s="3" t="str">
        <f>Comptes!C106</f>
        <v>regul dernier appel de fonds</v>
      </c>
      <c r="C106" s="4">
        <f>$D$1*Comptes!D106</f>
        <v>4.1500000000000004</v>
      </c>
      <c r="D106" s="4"/>
      <c r="E106" s="4">
        <f t="shared" si="4"/>
        <v>0</v>
      </c>
    </row>
    <row r="107" spans="1:6">
      <c r="A107" s="1">
        <f>Comptes!A107</f>
        <v>41533</v>
      </c>
      <c r="B107" s="3" t="str">
        <f>Comptes!C107</f>
        <v>Gdf suez</v>
      </c>
      <c r="C107" s="4">
        <f>$D$1*Comptes!D107</f>
        <v>23.609350000000003</v>
      </c>
      <c r="D107" s="4"/>
      <c r="E107" s="4">
        <f t="shared" si="4"/>
        <v>0</v>
      </c>
    </row>
    <row r="108" spans="1:6">
      <c r="A108" s="1">
        <f>Comptes!A108</f>
        <v>41533</v>
      </c>
      <c r="B108" s="3" t="str">
        <f>Comptes!C108</f>
        <v>Brussali nettoyage</v>
      </c>
      <c r="C108" s="4">
        <f>$D$1*Comptes!D108</f>
        <v>33.092100000000002</v>
      </c>
      <c r="D108" s="4"/>
      <c r="E108" s="4">
        <f t="shared" si="4"/>
        <v>0</v>
      </c>
    </row>
    <row r="109" spans="1:6">
      <c r="A109" s="1">
        <f>Comptes!A109</f>
        <v>41533</v>
      </c>
      <c r="B109" s="3" t="str">
        <f>Comptes!C109</f>
        <v>Indemnité Syndic AG 16 /09/ 2013</v>
      </c>
      <c r="C109" s="4">
        <f>$D$1*Comptes!D109</f>
        <v>83</v>
      </c>
      <c r="D109" s="4"/>
      <c r="E109" s="4">
        <f t="shared" si="4"/>
        <v>0</v>
      </c>
    </row>
    <row r="110" spans="1:6">
      <c r="A110" s="1">
        <f>Comptes!A110</f>
        <v>41554</v>
      </c>
      <c r="B110" s="3" t="str">
        <f>Comptes!C110</f>
        <v>Appel de fonds</v>
      </c>
      <c r="C110" s="4">
        <f>$D$1*Comptes!D110</f>
        <v>0</v>
      </c>
      <c r="D110" s="4">
        <v>300</v>
      </c>
      <c r="E110" s="4">
        <v>0</v>
      </c>
    </row>
    <row r="111" spans="1:6">
      <c r="A111" s="1">
        <f>Comptes!A111</f>
        <v>41586</v>
      </c>
      <c r="B111" s="3" t="str">
        <f>Comptes!C111</f>
        <v>Axa</v>
      </c>
      <c r="C111" s="4">
        <f>$D$1*Comptes!D111</f>
        <v>179.25510000000003</v>
      </c>
      <c r="D111" s="4"/>
      <c r="E111" s="4">
        <f>D111</f>
        <v>0</v>
      </c>
    </row>
    <row r="112" spans="1:6">
      <c r="A112" s="1">
        <f>Comptes!A112</f>
        <v>41604</v>
      </c>
      <c r="B112" s="3" t="str">
        <f>Comptes!C112</f>
        <v>gdf</v>
      </c>
      <c r="C112" s="4">
        <f>$D$1*Comptes!D112</f>
        <v>46.29325</v>
      </c>
      <c r="D112" s="4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44.122799999999998</v>
      </c>
      <c r="D113" s="4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">
        <v>300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23.970400000000001</v>
      </c>
      <c r="D115" s="4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99.753550000000004</v>
      </c>
      <c r="D116" s="4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246.61375000000001</v>
      </c>
      <c r="D117" s="4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">
        <v>400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290.13065</v>
      </c>
      <c r="D119" s="4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33.200000000000003</v>
      </c>
      <c r="D120" s="4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">
        <v>550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76.609000000000009</v>
      </c>
      <c r="D122" s="4"/>
      <c r="E122" s="4">
        <f t="shared" ref="E122:E129" si="5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38.75685</v>
      </c>
      <c r="D123" s="4"/>
      <c r="E123" s="4">
        <f t="shared" si="5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33.200000000000003</v>
      </c>
      <c r="D124" s="4"/>
      <c r="E124" s="4">
        <f t="shared" si="5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81.257000000000005</v>
      </c>
      <c r="D125" s="4"/>
      <c r="E125" s="4">
        <f t="shared" si="5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83</v>
      </c>
      <c r="D126" s="4"/>
      <c r="E126" s="4">
        <f t="shared" si="5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26.522650000000002</v>
      </c>
      <c r="D127" s="4"/>
      <c r="E127" s="4">
        <f t="shared" si="5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33.200000000000003</v>
      </c>
      <c r="D128" s="4"/>
      <c r="E128" s="4">
        <f t="shared" si="5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43.575000000000003</v>
      </c>
      <c r="D129" s="4"/>
      <c r="E129" s="4">
        <f t="shared" si="5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">
        <v>200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22.517900000000001</v>
      </c>
      <c r="D131" s="4"/>
      <c r="E131" s="4">
        <f t="shared" ref="E131:E137" si="6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14.6495</v>
      </c>
      <c r="D132" s="4"/>
      <c r="E132" s="4">
        <f t="shared" si="6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22.339450000000003</v>
      </c>
      <c r="D133" s="4"/>
      <c r="E133" s="4">
        <f t="shared" si="6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8.764800000000001</v>
      </c>
      <c r="D134" s="4">
        <v>0</v>
      </c>
      <c r="E134" s="4">
        <f t="shared" si="6"/>
        <v>0</v>
      </c>
    </row>
    <row r="135" spans="1:5">
      <c r="A135" s="1">
        <f>Comptes!A135</f>
        <v>41985</v>
      </c>
      <c r="B135" s="3" t="str">
        <f>Comptes!C135</f>
        <v>Fa Brussali 37279</v>
      </c>
      <c r="C135" s="4">
        <f>$D$1*Comptes!D135</f>
        <v>11.0639</v>
      </c>
      <c r="D135" s="4"/>
      <c r="E135" s="4">
        <f t="shared" si="6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126.08115000000001</v>
      </c>
      <c r="D136" s="4"/>
      <c r="E136" s="4">
        <f t="shared" si="6"/>
        <v>0</v>
      </c>
    </row>
    <row r="137" spans="1:5">
      <c r="A137" s="1">
        <f>Comptes!A137</f>
        <v>42012</v>
      </c>
      <c r="B137" s="3" t="str">
        <f>Comptes!C137</f>
        <v>Gdf</v>
      </c>
      <c r="C137" s="4">
        <f>$D$1*Comptes!D137</f>
        <v>230.26275000000004</v>
      </c>
      <c r="D137" s="4"/>
      <c r="E137" s="4">
        <f t="shared" si="6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">
        <v>300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"/>
      <c r="E139" s="4">
        <f>D139</f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193.82990000000001</v>
      </c>
      <c r="D140" s="4"/>
      <c r="E140" s="4">
        <f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11.0639</v>
      </c>
      <c r="D141" s="4"/>
      <c r="E141" s="4">
        <f>D141</f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232.33775000000003</v>
      </c>
      <c r="D142" s="4"/>
      <c r="E142" s="4">
        <f>D142</f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">
        <v>300</v>
      </c>
      <c r="E143" s="4"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93.221450000000004</v>
      </c>
      <c r="D144" s="4"/>
      <c r="E144" s="4">
        <f>D144</f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42.711800000000004</v>
      </c>
      <c r="D145" s="4"/>
      <c r="E145" s="4">
        <f>D145</f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">
        <v>200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0.63080000000000003</v>
      </c>
      <c r="D147" s="4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37.35</v>
      </c>
      <c r="D148" s="4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11.0639</v>
      </c>
      <c r="D149" s="4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15.670400000000001</v>
      </c>
      <c r="D150" s="4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98.695300000000003</v>
      </c>
      <c r="D151" s="4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">
        <v>300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33.200000000000003</v>
      </c>
      <c r="D153" s="4"/>
      <c r="E153" s="4">
        <f t="shared" ref="E153:E160" si="7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-37.35</v>
      </c>
      <c r="D154" s="4"/>
      <c r="E154" s="4">
        <f t="shared" si="7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16.268000000000004</v>
      </c>
      <c r="D155" s="4"/>
      <c r="E155" s="4">
        <f t="shared" si="7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200.90565000000004</v>
      </c>
      <c r="D156" s="4"/>
      <c r="E156" s="4">
        <f t="shared" si="7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83</v>
      </c>
      <c r="D157" s="4"/>
      <c r="E157" s="4">
        <f t="shared" si="7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19.090000000000003</v>
      </c>
      <c r="D158" s="4"/>
      <c r="E158" s="4">
        <f t="shared" si="7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11.0639</v>
      </c>
      <c r="D159" s="4"/>
      <c r="E159" s="4">
        <f t="shared" si="7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-114.12500000000001</v>
      </c>
      <c r="D160" s="4"/>
      <c r="E160" s="4">
        <f t="shared" si="7"/>
        <v>0</v>
      </c>
    </row>
    <row r="161" spans="1:5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">
        <v>180</v>
      </c>
      <c r="E161" s="4">
        <v>0</v>
      </c>
    </row>
    <row r="162" spans="1:5">
      <c r="A162" s="1">
        <f>Comptes!A162</f>
        <v>42314</v>
      </c>
      <c r="B162" s="3" t="str">
        <f>Comptes!C162</f>
        <v>Fa Plomberie Provençale</v>
      </c>
      <c r="C162" s="4">
        <f>$D$1*Comptes!D162</f>
        <v>161.19015000000002</v>
      </c>
      <c r="D162" s="4"/>
      <c r="E162" s="4">
        <f>D162</f>
        <v>0</v>
      </c>
    </row>
    <row r="163" spans="1:5">
      <c r="A163" s="1">
        <f>Comptes!A163</f>
        <v>42324</v>
      </c>
      <c r="B163" s="3" t="str">
        <f>Comptes!C163</f>
        <v>gdf</v>
      </c>
      <c r="C163" s="4">
        <f>$D$1*Comptes!D163</f>
        <v>59.054500000000012</v>
      </c>
      <c r="D163" s="4"/>
      <c r="E163" s="4">
        <f>D163</f>
        <v>0</v>
      </c>
    </row>
    <row r="164" spans="1:5">
      <c r="A164" s="1">
        <f>Comptes!A164</f>
        <v>42324</v>
      </c>
      <c r="B164" s="3" t="str">
        <f>Comptes!C164</f>
        <v>edf 8421</v>
      </c>
      <c r="C164" s="4">
        <f>$D$1*Comptes!D164</f>
        <v>27.70955</v>
      </c>
      <c r="D164" s="4"/>
      <c r="E164" s="4">
        <f>D164</f>
        <v>0</v>
      </c>
    </row>
    <row r="165" spans="1:5">
      <c r="A165" s="1">
        <f>Comptes!A165</f>
        <v>42341</v>
      </c>
      <c r="B165" s="3" t="str">
        <f>Comptes!C165</f>
        <v>veolia</v>
      </c>
      <c r="C165" s="4">
        <f>$D$1*Comptes!D165</f>
        <v>113.03355000000001</v>
      </c>
      <c r="D165" s="4"/>
      <c r="E165" s="4">
        <f t="shared" ref="E165:E184" si="8">D165</f>
        <v>0</v>
      </c>
    </row>
    <row r="166" spans="1:5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">
        <v>300</v>
      </c>
      <c r="E166" s="4">
        <v>0</v>
      </c>
    </row>
    <row r="167" spans="1:5">
      <c r="A167" s="1">
        <f>Comptes!A167</f>
        <v>42387</v>
      </c>
      <c r="B167" s="3" t="str">
        <f>Comptes!C167</f>
        <v>Engie ( Gaz )</v>
      </c>
      <c r="C167" s="4">
        <f>$D$1*Comptes!D167</f>
        <v>183.59185000000002</v>
      </c>
      <c r="D167" s="4"/>
      <c r="E167" s="4">
        <f t="shared" si="8"/>
        <v>0</v>
      </c>
    </row>
    <row r="168" spans="1:5">
      <c r="A168" s="1">
        <f>Comptes!A168</f>
        <v>42387</v>
      </c>
      <c r="B168" s="3" t="str">
        <f>Comptes!C168</f>
        <v>Brussali</v>
      </c>
      <c r="C168" s="4">
        <f>$D$1*Comptes!D168</f>
        <v>11.0639</v>
      </c>
      <c r="D168" s="4"/>
      <c r="E168" s="4">
        <f t="shared" si="8"/>
        <v>0</v>
      </c>
    </row>
    <row r="169" spans="1:5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">
        <v>300</v>
      </c>
      <c r="E169" s="4">
        <v>0</v>
      </c>
    </row>
    <row r="170" spans="1:5">
      <c r="A170" s="1">
        <f>Comptes!A170</f>
        <v>42439</v>
      </c>
      <c r="B170" s="3" t="str">
        <f>Comptes!C170</f>
        <v>Engie ( Gaz )</v>
      </c>
      <c r="C170" s="4">
        <f>$D$1*Comptes!D170</f>
        <v>190.46010000000001</v>
      </c>
      <c r="D170" s="4"/>
      <c r="E170" s="4">
        <f t="shared" si="8"/>
        <v>0</v>
      </c>
    </row>
    <row r="171" spans="1:5">
      <c r="A171" s="1">
        <f>Comptes!A171</f>
        <v>42478</v>
      </c>
      <c r="B171" s="3" t="str">
        <f>Comptes!C171</f>
        <v>Brussali</v>
      </c>
      <c r="C171" s="4">
        <f>$D$1*Comptes!D171</f>
        <v>11.0639</v>
      </c>
      <c r="D171" s="4"/>
      <c r="E171" s="4">
        <f t="shared" si="8"/>
        <v>0</v>
      </c>
    </row>
    <row r="172" spans="1:5">
      <c r="A172" s="1">
        <f>Comptes!A172</f>
        <v>42478</v>
      </c>
      <c r="B172" s="3" t="str">
        <f>Comptes!C172</f>
        <v>boite aux lettres</v>
      </c>
      <c r="C172" s="4">
        <f>$D$1*Comptes!D172</f>
        <v>14.056050000000001</v>
      </c>
      <c r="D172" s="4"/>
      <c r="E172" s="4">
        <f t="shared" si="8"/>
        <v>0</v>
      </c>
    </row>
    <row r="173" spans="1:5">
      <c r="A173" s="1">
        <f>Comptes!A173</f>
        <v>42513</v>
      </c>
      <c r="B173" s="3" t="str">
        <f>Comptes!C173</f>
        <v>Engie ( Gaz )</v>
      </c>
      <c r="C173" s="4">
        <f>$D$1*Comptes!D173</f>
        <v>119.88520000000001</v>
      </c>
      <c r="D173" s="4"/>
      <c r="E173" s="4">
        <f t="shared" si="8"/>
        <v>0</v>
      </c>
    </row>
    <row r="174" spans="1:5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">
        <v>300</v>
      </c>
      <c r="E174" s="4">
        <v>0</v>
      </c>
    </row>
    <row r="175" spans="1:5">
      <c r="A175" s="1">
        <f>Comptes!A175</f>
        <v>42500</v>
      </c>
      <c r="B175" s="3" t="str">
        <f>Comptes!C175</f>
        <v>frais Bnp</v>
      </c>
      <c r="C175" s="4">
        <f>$D$1*Comptes!D175</f>
        <v>37.35</v>
      </c>
      <c r="D175" s="4"/>
      <c r="E175" s="4">
        <f t="shared" si="8"/>
        <v>0</v>
      </c>
    </row>
    <row r="176" spans="1:5">
      <c r="A176" s="1">
        <f>Comptes!A176</f>
        <v>42542</v>
      </c>
      <c r="B176" s="3" t="str">
        <f>Comptes!C176</f>
        <v>Edf</v>
      </c>
      <c r="C176" s="4">
        <f>$D$1*Comptes!D176</f>
        <v>41.350600000000007</v>
      </c>
      <c r="D176" s="4"/>
      <c r="E176" s="4">
        <f t="shared" si="8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-37.35</v>
      </c>
      <c r="D177" s="4"/>
      <c r="E177" s="4">
        <f t="shared" si="8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88.971850000000003</v>
      </c>
      <c r="D178" s="4"/>
      <c r="E178" s="4">
        <f t="shared" si="8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24.115650000000002</v>
      </c>
      <c r="D179" s="4"/>
      <c r="E179" s="4">
        <f t="shared" si="8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"/>
      <c r="E180" s="4">
        <f t="shared" si="8"/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11.0639</v>
      </c>
      <c r="D181" s="4"/>
      <c r="E181" s="4">
        <f t="shared" si="8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">
        <v>300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103.75000000000001</v>
      </c>
      <c r="D183" s="4"/>
      <c r="E183" s="4">
        <f t="shared" si="8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39.192600000000006</v>
      </c>
      <c r="D184" s="4"/>
      <c r="E184" s="4">
        <f t="shared" si="8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208.11005000000003</v>
      </c>
      <c r="D185" s="4"/>
      <c r="E185" s="4">
        <f t="shared" ref="E185:E192" si="9"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25.119950000000003</v>
      </c>
      <c r="D186" s="4"/>
      <c r="E186" s="4">
        <f t="shared" si="9"/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32.457149999999999</v>
      </c>
      <c r="D187" s="4"/>
      <c r="E187" s="4">
        <f t="shared" si="9"/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11.0639</v>
      </c>
      <c r="D188" s="4"/>
      <c r="E188" s="4">
        <f t="shared" si="9"/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">
        <v>300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48.555000000000007</v>
      </c>
      <c r="D190" s="4"/>
      <c r="E190" s="4">
        <f t="shared" si="9"/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12.284000000000002</v>
      </c>
      <c r="D191" s="4"/>
      <c r="E191" s="4">
        <f t="shared" si="9"/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73.43010000000001</v>
      </c>
      <c r="D192" s="4"/>
      <c r="E192" s="4">
        <f t="shared" si="9"/>
        <v>0</v>
      </c>
    </row>
    <row r="193" spans="1:7">
      <c r="A193" s="1">
        <v>42746</v>
      </c>
      <c r="B193" s="3" t="str">
        <f>Comptes!C193</f>
        <v>Engie ( Gaz )</v>
      </c>
      <c r="C193" s="4">
        <f>$D$1*Comptes!D193</f>
        <v>179.06005000000002</v>
      </c>
      <c r="D193" s="4"/>
      <c r="E193" s="4">
        <f t="shared" ref="E193:E199" si="10">D193</f>
        <v>0</v>
      </c>
    </row>
    <row r="194" spans="1:7">
      <c r="A194" s="1">
        <v>42779</v>
      </c>
      <c r="B194" s="3" t="s">
        <v>8</v>
      </c>
      <c r="C194" s="4">
        <v>0</v>
      </c>
      <c r="D194" s="4">
        <v>300</v>
      </c>
      <c r="E194" s="4">
        <f t="shared" si="10"/>
        <v>300</v>
      </c>
      <c r="G194" s="4">
        <f>SUM(C193:C215)</f>
        <v>2236.8251</v>
      </c>
    </row>
    <row r="195" spans="1:7">
      <c r="A195" s="1">
        <f>Comptes!A195</f>
        <v>42790</v>
      </c>
      <c r="B195" s="3" t="str">
        <f>Comptes!C195</f>
        <v>Appel de fonds, chaudiére</v>
      </c>
      <c r="C195" s="4">
        <f>$D$1*Comptes!D195</f>
        <v>0</v>
      </c>
      <c r="D195" s="4">
        <v>281.20999999999998</v>
      </c>
      <c r="E195" s="4">
        <f t="shared" si="10"/>
        <v>281.20999999999998</v>
      </c>
    </row>
    <row r="196" spans="1:7">
      <c r="A196" s="1">
        <f>Comptes!A196</f>
        <v>42794</v>
      </c>
      <c r="B196" s="3" t="str">
        <f>Comptes!C196</f>
        <v>Brussali</v>
      </c>
      <c r="C196" s="4">
        <f>$D$1*Comptes!D196</f>
        <v>11.0639</v>
      </c>
      <c r="D196" s="4"/>
      <c r="E196" s="4">
        <f t="shared" si="10"/>
        <v>0</v>
      </c>
    </row>
    <row r="197" spans="1:7">
      <c r="A197" s="1">
        <f>Comptes!A197</f>
        <v>42804</v>
      </c>
      <c r="B197" s="3" t="str">
        <f>Comptes!C197</f>
        <v>F 50775 A,S,G Chaudiere</v>
      </c>
      <c r="C197" s="4">
        <f>$D$1*Comptes!D197</f>
        <v>281.21230000000003</v>
      </c>
      <c r="D197" s="4"/>
      <c r="E197" s="4">
        <f t="shared" si="10"/>
        <v>0</v>
      </c>
    </row>
    <row r="198" spans="1:7">
      <c r="A198" s="1">
        <f>Comptes!A198</f>
        <v>42804</v>
      </c>
      <c r="B198" s="3" t="str">
        <f>Comptes!C198</f>
        <v>Engie ( Gaz )</v>
      </c>
      <c r="C198" s="4">
        <f>$D$1*Comptes!D198</f>
        <v>197.19970000000001</v>
      </c>
      <c r="D198" s="4"/>
      <c r="E198" s="4">
        <f t="shared" si="10"/>
        <v>0</v>
      </c>
    </row>
    <row r="199" spans="1:7">
      <c r="A199" s="1">
        <f>Comptes!A199</f>
        <v>42823</v>
      </c>
      <c r="B199" s="3" t="str">
        <f>Comptes!C199</f>
        <v>fa Brussali n° fm 40336</v>
      </c>
      <c r="C199" s="4">
        <f>$D$1*Comptes!D199</f>
        <v>11.0639</v>
      </c>
      <c r="D199" s="4"/>
      <c r="E199" s="4">
        <f t="shared" si="10"/>
        <v>0</v>
      </c>
    </row>
    <row r="200" spans="1:7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">
        <v>810</v>
      </c>
      <c r="E200" s="4">
        <v>0</v>
      </c>
    </row>
    <row r="201" spans="1:7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">
        <v>300</v>
      </c>
      <c r="E201" s="4">
        <v>0</v>
      </c>
    </row>
    <row r="202" spans="1:7">
      <c r="A202" s="1">
        <f>Comptes!A202</f>
        <v>42867</v>
      </c>
      <c r="B202" s="3" t="str">
        <f>Comptes!C202</f>
        <v>Frais annuel Bnp</v>
      </c>
      <c r="C202" s="4">
        <f>$D$1*Comptes!D202</f>
        <v>37.35</v>
      </c>
      <c r="D202" s="4"/>
      <c r="E202" s="4">
        <f t="shared" ref="E202:E224" si="11">D202</f>
        <v>0</v>
      </c>
    </row>
    <row r="203" spans="1:7">
      <c r="A203" s="1">
        <f>Comptes!A203</f>
        <v>42870</v>
      </c>
      <c r="B203" s="3" t="str">
        <f>Comptes!C203</f>
        <v>ACPTE FA Simon 171399</v>
      </c>
      <c r="C203" s="4">
        <f>$D$1*Comptes!D203</f>
        <v>269.75</v>
      </c>
      <c r="D203" s="4"/>
      <c r="E203" s="4">
        <f t="shared" si="11"/>
        <v>0</v>
      </c>
    </row>
    <row r="204" spans="1:7">
      <c r="A204" s="1">
        <f>Comptes!A204</f>
        <v>42874</v>
      </c>
      <c r="B204" s="3" t="str">
        <f>Comptes!C204</f>
        <v>Entretien Simon</v>
      </c>
      <c r="C204" s="4">
        <f>$D$1*Comptes!D204</f>
        <v>48.14</v>
      </c>
      <c r="D204" s="4"/>
      <c r="E204" s="4">
        <f t="shared" si="11"/>
        <v>0</v>
      </c>
    </row>
    <row r="205" spans="1:7">
      <c r="A205" s="1">
        <f>Comptes!A205</f>
        <v>42874</v>
      </c>
      <c r="B205" s="3" t="str">
        <f>Comptes!C205</f>
        <v>solde fa Simon 171399 chaudiere</v>
      </c>
      <c r="C205" s="4">
        <f>$D$1*Comptes!D205</f>
        <v>540.80725000000007</v>
      </c>
      <c r="D205" s="4"/>
      <c r="E205" s="4">
        <f t="shared" si="11"/>
        <v>0</v>
      </c>
    </row>
    <row r="206" spans="1:7">
      <c r="A206" s="1">
        <f>Comptes!A206</f>
        <v>42860</v>
      </c>
      <c r="B206" s="3" t="str">
        <f>Comptes!C206</f>
        <v>EDF 10005901442</v>
      </c>
      <c r="C206" s="4">
        <f>$D$1*Comptes!D206</f>
        <v>40.130500000000005</v>
      </c>
      <c r="D206" s="4"/>
      <c r="E206" s="4">
        <f t="shared" si="11"/>
        <v>0</v>
      </c>
    </row>
    <row r="207" spans="1:7">
      <c r="A207" s="1">
        <f>Comptes!A207</f>
        <v>42881</v>
      </c>
      <c r="B207" s="3" t="str">
        <f>Comptes!C207</f>
        <v xml:space="preserve">Engie gaz </v>
      </c>
      <c r="C207" s="4">
        <f>$D$1*Comptes!D207</f>
        <v>156.14375000000001</v>
      </c>
      <c r="D207" s="4"/>
      <c r="E207" s="4">
        <f t="shared" si="11"/>
        <v>0</v>
      </c>
    </row>
    <row r="208" spans="1:7">
      <c r="A208" s="1">
        <f>Comptes!A208</f>
        <v>42899</v>
      </c>
      <c r="B208" s="3" t="str">
        <f>Comptes!C208</f>
        <v xml:space="preserve">Veolia </v>
      </c>
      <c r="C208" s="4">
        <f>$D$1*Comptes!D208</f>
        <v>56.415100000000002</v>
      </c>
      <c r="D208" s="4"/>
      <c r="E208" s="4">
        <f t="shared" si="11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">
        <v>300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18.484100000000002</v>
      </c>
      <c r="D210" s="4"/>
      <c r="E210" s="4">
        <f t="shared" si="11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33.200000000000003</v>
      </c>
      <c r="D211" s="4"/>
      <c r="E211" s="4">
        <f t="shared" si="11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103.75000000000001</v>
      </c>
      <c r="D212" s="4"/>
      <c r="E212" s="4">
        <f t="shared" si="11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f>$D$1*Comptes!D213</f>
        <v>0</v>
      </c>
      <c r="D213" s="4"/>
      <c r="E213" s="4">
        <f t="shared" si="11"/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33.200000000000003</v>
      </c>
      <c r="D214" s="4"/>
      <c r="E214" s="4">
        <f t="shared" si="11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219.85455000000002</v>
      </c>
      <c r="D215" s="4"/>
      <c r="E215" s="4">
        <f t="shared" si="11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17.546200000000002</v>
      </c>
      <c r="D216" s="4"/>
      <c r="E216" s="4">
        <f t="shared" si="11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26.937650000000001</v>
      </c>
      <c r="D217" s="4"/>
      <c r="E217" s="4">
        <f t="shared" si="11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15.5542</v>
      </c>
      <c r="D218" s="4"/>
      <c r="E218" s="4">
        <f t="shared" si="11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">
        <v>300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34.395200000000003</v>
      </c>
      <c r="D220" s="4"/>
      <c r="E220" s="4">
        <f t="shared" si="11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198.57335000000003</v>
      </c>
      <c r="D221" s="4"/>
      <c r="E221" s="4">
        <f t="shared" si="11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54.962600000000002</v>
      </c>
      <c r="D222" s="4"/>
      <c r="E222" s="4">
        <f t="shared" si="11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">
        <v>300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218.08250000000001</v>
      </c>
      <c r="D224" s="4"/>
      <c r="E224" s="4">
        <f t="shared" si="11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33.200000000000003</v>
      </c>
      <c r="D225" s="4"/>
      <c r="E225" s="4">
        <f t="shared" ref="E225:E248" si="12">D225</f>
        <v>0</v>
      </c>
    </row>
    <row r="226" spans="1:5">
      <c r="A226" s="1">
        <f>Comptes!A226</f>
        <v>43229</v>
      </c>
      <c r="B226" s="3" t="str">
        <f>Comptes!C226</f>
        <v>Appel de fonds</v>
      </c>
      <c r="C226" s="4">
        <f>$D$1*Comptes!D226</f>
        <v>0</v>
      </c>
      <c r="D226" s="4">
        <v>300</v>
      </c>
      <c r="E226" s="4">
        <v>0</v>
      </c>
    </row>
    <row r="227" spans="1:5">
      <c r="A227" s="1">
        <f>Comptes!A227</f>
        <v>43242</v>
      </c>
      <c r="B227" s="3" t="str">
        <f>Comptes!C227</f>
        <v>Edf du 05/05</v>
      </c>
      <c r="C227" s="4">
        <f>$D$1*Comptes!D227</f>
        <v>34.835100000000004</v>
      </c>
      <c r="D227" s="4"/>
      <c r="E227" s="4">
        <f t="shared" si="12"/>
        <v>0</v>
      </c>
    </row>
    <row r="228" spans="1:5">
      <c r="A228" s="1">
        <f>Comptes!A228</f>
        <v>43249</v>
      </c>
      <c r="B228" s="3" t="str">
        <f>Comptes!C228</f>
        <v xml:space="preserve">Engie gaz </v>
      </c>
      <c r="C228" s="4">
        <f>$D$1*Comptes!D228</f>
        <v>155.87400000000002</v>
      </c>
      <c r="D228" s="4"/>
      <c r="E228" s="4">
        <f t="shared" si="12"/>
        <v>0</v>
      </c>
    </row>
    <row r="229" spans="1:5">
      <c r="A229" s="1">
        <f>Comptes!A229</f>
        <v>43266</v>
      </c>
      <c r="B229" s="3" t="str">
        <f>Comptes!C229</f>
        <v>Sté Simon Ent/ Dep 2018/2019</v>
      </c>
      <c r="C229" s="4">
        <f>$D$1*Comptes!D229</f>
        <v>60.59</v>
      </c>
      <c r="D229" s="4"/>
      <c r="E229" s="4">
        <f t="shared" si="12"/>
        <v>0</v>
      </c>
    </row>
    <row r="230" spans="1:5">
      <c r="A230" s="1">
        <f>Comptes!A230</f>
        <v>0</v>
      </c>
      <c r="B230" s="3">
        <f>Comptes!C230</f>
        <v>0</v>
      </c>
      <c r="C230" s="4">
        <f>$D$1*Comptes!D230</f>
        <v>0</v>
      </c>
      <c r="D230" s="4"/>
      <c r="E230" s="4">
        <f t="shared" si="12"/>
        <v>0</v>
      </c>
    </row>
    <row r="231" spans="1:5">
      <c r="A231" s="1">
        <f>Comptes!A231</f>
        <v>0</v>
      </c>
      <c r="B231" s="3">
        <f>Comptes!C231</f>
        <v>0</v>
      </c>
      <c r="C231" s="4">
        <f>$D$1*Comptes!D231</f>
        <v>0</v>
      </c>
      <c r="D231" s="4"/>
      <c r="E231" s="4">
        <f t="shared" si="12"/>
        <v>0</v>
      </c>
    </row>
    <row r="232" spans="1:5">
      <c r="A232" s="1">
        <f>Comptes!A232</f>
        <v>0</v>
      </c>
      <c r="B232" s="3">
        <f>Comptes!C232</f>
        <v>0</v>
      </c>
      <c r="C232" s="4">
        <f>$D$1*Comptes!D232</f>
        <v>0</v>
      </c>
      <c r="D232" s="4"/>
      <c r="E232" s="4">
        <f t="shared" si="12"/>
        <v>0</v>
      </c>
    </row>
    <row r="233" spans="1:5">
      <c r="A233" s="1">
        <f>Comptes!A233</f>
        <v>0</v>
      </c>
      <c r="B233" s="3">
        <f>Comptes!C233</f>
        <v>0</v>
      </c>
      <c r="C233" s="4">
        <f>$D$1*Comptes!D233</f>
        <v>0</v>
      </c>
      <c r="D233" s="4"/>
      <c r="E233" s="4">
        <f t="shared" si="12"/>
        <v>0</v>
      </c>
    </row>
    <row r="234" spans="1:5">
      <c r="A234" s="1">
        <f>Comptes!A234</f>
        <v>0</v>
      </c>
      <c r="B234" s="3">
        <f>Comptes!C234</f>
        <v>0</v>
      </c>
      <c r="C234" s="4">
        <f>$D$1*Comptes!D234</f>
        <v>0</v>
      </c>
      <c r="D234" s="4"/>
      <c r="E234" s="4">
        <f t="shared" si="12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"/>
      <c r="E235" s="4">
        <f t="shared" si="12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"/>
      <c r="E236" s="4">
        <f t="shared" si="12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"/>
      <c r="E237" s="4">
        <f t="shared" si="12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"/>
      <c r="E238" s="4">
        <f t="shared" si="12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"/>
      <c r="E239" s="4">
        <f t="shared" si="12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"/>
      <c r="E240" s="4">
        <f t="shared" si="12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"/>
      <c r="E241" s="4">
        <f t="shared" si="12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"/>
      <c r="E242" s="4">
        <f t="shared" si="12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"/>
      <c r="E243" s="4">
        <f t="shared" si="12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"/>
      <c r="E244" s="4">
        <f t="shared" si="12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"/>
      <c r="E245" s="4">
        <f t="shared" si="12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"/>
      <c r="E246" s="4">
        <f t="shared" si="12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"/>
      <c r="E247" s="4">
        <f t="shared" si="12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"/>
      <c r="E248" s="4">
        <f t="shared" si="12"/>
        <v>0</v>
      </c>
    </row>
    <row r="249" spans="1:5">
      <c r="A249" s="1"/>
      <c r="C249" s="4"/>
      <c r="D249" s="4"/>
      <c r="E249" s="4"/>
    </row>
    <row r="250" spans="1:5">
      <c r="A250" s="1"/>
      <c r="B250" s="27" t="s">
        <v>88</v>
      </c>
      <c r="C250" s="28">
        <f>SUM(C5:C249)</f>
        <v>25297.43540000002</v>
      </c>
      <c r="D250" s="28">
        <f>SUM(D5:D249)</f>
        <v>25281.569</v>
      </c>
      <c r="E250" s="28">
        <f>SUM(E5:E134)</f>
        <v>0</v>
      </c>
    </row>
    <row r="251" spans="1:5">
      <c r="A251" s="1"/>
      <c r="C251" s="4"/>
      <c r="D251" s="4"/>
      <c r="E251" s="45" t="s">
        <v>109</v>
      </c>
    </row>
    <row r="252" spans="1:5">
      <c r="A252" s="1"/>
      <c r="B252" s="31" t="s">
        <v>110</v>
      </c>
      <c r="C252" s="61">
        <f>D250-C250-E250</f>
        <v>-15.866400000020803</v>
      </c>
      <c r="D252" s="61"/>
      <c r="E252" s="21">
        <f>C252+E250</f>
        <v>-15.866400000020803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2"/>
  <sheetViews>
    <sheetView tabSelected="1" zoomScaleNormal="100" workbookViewId="0">
      <pane ySplit="4" topLeftCell="A210" activePane="bottomLeft" state="frozen"/>
      <selection activeCell="A200" sqref="A200:IV200"/>
      <selection pane="bottomLeft" activeCell="E227" sqref="E227"/>
    </sheetView>
  </sheetViews>
  <sheetFormatPr baseColWidth="10" defaultRowHeight="12.75"/>
  <cols>
    <col min="1" max="1" width="11.42578125" style="3"/>
    <col min="2" max="2" width="43.140625" style="3" customWidth="1"/>
    <col min="3" max="16384" width="11.42578125" style="3"/>
  </cols>
  <sheetData>
    <row r="1" spans="1:6">
      <c r="A1" s="27" t="s">
        <v>93</v>
      </c>
      <c r="B1" s="31" t="s">
        <v>115</v>
      </c>
      <c r="C1" s="27" t="s">
        <v>95</v>
      </c>
      <c r="D1" s="31">
        <v>0.186</v>
      </c>
    </row>
    <row r="4" spans="1:6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  <c r="F4" s="14"/>
    </row>
    <row r="5" spans="1:6">
      <c r="A5" s="46"/>
      <c r="B5" s="14" t="str">
        <f>Comptes!C5</f>
        <v>Travaux hors budget + fd de roulement</v>
      </c>
      <c r="C5" s="18">
        <f>$D$1*Comptes!D5</f>
        <v>0</v>
      </c>
      <c r="D5" s="18">
        <v>218.28959999999998</v>
      </c>
      <c r="E5" s="14"/>
      <c r="F5" s="14"/>
    </row>
    <row r="6" spans="1:6">
      <c r="A6" s="46"/>
      <c r="B6" s="14" t="str">
        <f>Comptes!C6</f>
        <v>Appel de fonds</v>
      </c>
      <c r="C6" s="18">
        <f>$D$1*Comptes!D6</f>
        <v>0</v>
      </c>
      <c r="D6" s="18">
        <v>1325.6220000000001</v>
      </c>
      <c r="E6" s="14"/>
      <c r="F6" s="14"/>
    </row>
    <row r="7" spans="1:6">
      <c r="A7" s="46"/>
      <c r="B7" s="14" t="str">
        <f>Comptes!C7</f>
        <v>Copro créditeurs</v>
      </c>
      <c r="C7" s="18">
        <f>$D$1*Comptes!D7</f>
        <v>0</v>
      </c>
      <c r="D7" s="18"/>
      <c r="E7" s="14"/>
      <c r="F7" s="14"/>
    </row>
    <row r="8" spans="1:6">
      <c r="A8" s="46"/>
      <c r="B8" s="14" t="str">
        <f>Comptes!C8</f>
        <v>Copro débiteurs</v>
      </c>
      <c r="C8" s="18">
        <f>$D$1*Comptes!D8</f>
        <v>0</v>
      </c>
      <c r="D8" s="18">
        <v>-291.64999999999998</v>
      </c>
      <c r="E8" s="14"/>
      <c r="F8" s="14"/>
    </row>
    <row r="9" spans="1:6">
      <c r="A9" s="46"/>
      <c r="B9" s="14" t="str">
        <f>Comptes!C9</f>
        <v>Charges</v>
      </c>
      <c r="C9" s="18">
        <f>$D$1*Comptes!D9</f>
        <v>573.92160000000001</v>
      </c>
      <c r="D9" s="18"/>
      <c r="E9" s="14"/>
      <c r="F9" s="14"/>
    </row>
    <row r="10" spans="1:6">
      <c r="A10" s="46"/>
      <c r="B10" s="14" t="str">
        <f>Comptes!C10</f>
        <v>Charges imputable Augier de Crémiers 2240,55€</v>
      </c>
      <c r="C10" s="18">
        <f>Mercury!J6</f>
        <v>381.47</v>
      </c>
      <c r="D10" s="18">
        <v>435.49</v>
      </c>
      <c r="E10" s="14"/>
      <c r="F10" s="14"/>
    </row>
    <row r="11" spans="1:6">
      <c r="A11" s="46">
        <f>Comptes!A11</f>
        <v>39986</v>
      </c>
      <c r="B11" s="14" t="str">
        <f>Comptes!C11</f>
        <v>Brussali Entretien</v>
      </c>
      <c r="C11" s="18">
        <f>$D$1*Comptes!D11</f>
        <v>14.541480000000002</v>
      </c>
      <c r="D11" s="18"/>
      <c r="E11" s="14"/>
      <c r="F11" s="14"/>
    </row>
    <row r="12" spans="1:6">
      <c r="A12" s="46">
        <f>Comptes!A12</f>
        <v>40003</v>
      </c>
      <c r="B12" s="14" t="str">
        <f>Comptes!C12</f>
        <v>GDF</v>
      </c>
      <c r="C12" s="18">
        <f>$D$1*Comptes!D12</f>
        <v>5.5930200000000001</v>
      </c>
      <c r="D12" s="18"/>
      <c r="E12" s="14"/>
      <c r="F12" s="14"/>
    </row>
    <row r="13" spans="1:6">
      <c r="A13" s="46">
        <f>Comptes!A13</f>
        <v>40003</v>
      </c>
      <c r="B13" s="14" t="str">
        <f>Comptes!C13</f>
        <v>Véolia</v>
      </c>
      <c r="C13" s="18">
        <f>$D$1*Comptes!D13</f>
        <v>13.53336</v>
      </c>
      <c r="D13" s="18"/>
      <c r="E13" s="14"/>
      <c r="F13" s="14"/>
    </row>
    <row r="14" spans="1:6">
      <c r="A14" s="46">
        <f>Comptes!A14</f>
        <v>40079</v>
      </c>
      <c r="B14" s="14" t="str">
        <f>Comptes!C14</f>
        <v>GDF</v>
      </c>
      <c r="C14" s="18">
        <f>$D$1*Comptes!D14</f>
        <v>10.732200000000001</v>
      </c>
      <c r="D14" s="18"/>
      <c r="E14" s="14"/>
      <c r="F14" s="14"/>
    </row>
    <row r="15" spans="1:6">
      <c r="A15" s="46">
        <f>Comptes!A15</f>
        <v>40110</v>
      </c>
      <c r="B15" s="14" t="str">
        <f>Comptes!C15</f>
        <v>Axa assurance du 01/10/2009 au 01/10/2010</v>
      </c>
      <c r="C15" s="18">
        <f>$D$1*Comptes!D15</f>
        <v>54.907199999999996</v>
      </c>
      <c r="D15" s="18"/>
      <c r="E15" s="14"/>
      <c r="F15" s="14"/>
    </row>
    <row r="16" spans="1:6">
      <c r="A16" s="46">
        <f>Comptes!A16</f>
        <v>40126</v>
      </c>
      <c r="B16" s="14" t="str">
        <f>Comptes!C16</f>
        <v>GDF</v>
      </c>
      <c r="C16" s="18">
        <f>$D$1*Comptes!D16</f>
        <v>11.93934</v>
      </c>
      <c r="D16" s="18"/>
      <c r="E16" s="14"/>
      <c r="F16" s="14"/>
    </row>
    <row r="17" spans="1:6">
      <c r="A17" s="46">
        <f>Comptes!A17</f>
        <v>40125</v>
      </c>
      <c r="B17" s="14" t="str">
        <f>Comptes!C17</f>
        <v>EDF</v>
      </c>
      <c r="C17" s="18">
        <f>$D$1*Comptes!D17</f>
        <v>10.92564</v>
      </c>
      <c r="D17" s="18"/>
      <c r="E17" s="14"/>
      <c r="F17" s="14"/>
    </row>
    <row r="18" spans="1:6">
      <c r="A18" s="46">
        <f>Comptes!A18</f>
        <v>40144</v>
      </c>
      <c r="B18" s="14" t="str">
        <f>Comptes!C18</f>
        <v>Leroy Merlin Matériaux pour BAL + verrou cagibi</v>
      </c>
      <c r="C18" s="18">
        <f>$D$1*Comptes!D18</f>
        <v>3.2326799999999998</v>
      </c>
      <c r="D18" s="18"/>
      <c r="E18" s="14"/>
      <c r="F18" s="14"/>
    </row>
    <row r="19" spans="1:6">
      <c r="A19" s="46">
        <f>Comptes!A19</f>
        <v>40187</v>
      </c>
      <c r="B19" s="14" t="str">
        <f>Comptes!C19</f>
        <v>Véolia</v>
      </c>
      <c r="C19" s="18">
        <f>$D$1*Comptes!D19</f>
        <v>20.750160000000001</v>
      </c>
      <c r="D19" s="18"/>
      <c r="E19" s="14"/>
      <c r="F19" s="14"/>
    </row>
    <row r="20" spans="1:6">
      <c r="A20" s="46">
        <f>Comptes!A20</f>
        <v>40081</v>
      </c>
      <c r="B20" s="14" t="str">
        <f>Comptes!C20</f>
        <v>Brussali Entretien</v>
      </c>
      <c r="C20" s="18">
        <f>$D$1*Comptes!D20</f>
        <v>14.541480000000002</v>
      </c>
      <c r="D20" s="18"/>
      <c r="E20" s="14"/>
      <c r="F20" s="14"/>
    </row>
    <row r="21" spans="1:6">
      <c r="A21" s="46">
        <f>Comptes!A21</f>
        <v>40161</v>
      </c>
      <c r="B21" s="14" t="str">
        <f>Comptes!C21</f>
        <v>Brussali Entretien</v>
      </c>
      <c r="C21" s="18">
        <f>$D$1*Comptes!D21</f>
        <v>16.01088</v>
      </c>
      <c r="D21" s="18"/>
      <c r="E21" s="14"/>
      <c r="F21" s="14"/>
    </row>
    <row r="22" spans="1:6">
      <c r="A22" s="46">
        <f>Comptes!A22</f>
        <v>40188</v>
      </c>
      <c r="B22" s="14" t="str">
        <f>Comptes!C22</f>
        <v>GDF</v>
      </c>
      <c r="C22" s="18">
        <f>$D$1*Comptes!D22</f>
        <v>58.701600000000006</v>
      </c>
      <c r="D22" s="18"/>
      <c r="E22" s="14"/>
      <c r="F22" s="14"/>
    </row>
    <row r="23" spans="1:6">
      <c r="A23" s="46">
        <f>Comptes!A23</f>
        <v>40189</v>
      </c>
      <c r="B23" s="14" t="str">
        <f>Comptes!C23</f>
        <v>SARL Alpilles GAZ Services</v>
      </c>
      <c r="C23" s="18">
        <f>$D$1*Comptes!D23</f>
        <v>21.2226</v>
      </c>
      <c r="D23" s="18"/>
      <c r="E23" s="14"/>
      <c r="F23" s="14"/>
    </row>
    <row r="24" spans="1:6">
      <c r="A24" s="46">
        <f>Comptes!A24</f>
        <v>40197</v>
      </c>
      <c r="B24" s="14" t="str">
        <f>Comptes!C24</f>
        <v>Timbres</v>
      </c>
      <c r="C24" s="18">
        <f>$D$1*Comptes!D24</f>
        <v>2.4998399999999998</v>
      </c>
      <c r="D24" s="18"/>
      <c r="E24" s="14"/>
      <c r="F24" s="14"/>
    </row>
    <row r="25" spans="1:6">
      <c r="A25" s="46">
        <f>Comptes!A25</f>
        <v>40246</v>
      </c>
      <c r="B25" s="14" t="str">
        <f>Comptes!C25</f>
        <v>GDF</v>
      </c>
      <c r="C25" s="18">
        <f>$D$1*Comptes!D25</f>
        <v>58.485839999999996</v>
      </c>
      <c r="D25" s="18"/>
      <c r="E25" s="14"/>
      <c r="F25" s="14"/>
    </row>
    <row r="26" spans="1:6">
      <c r="A26" s="46">
        <f>Comptes!A26</f>
        <v>40254</v>
      </c>
      <c r="B26" s="14" t="str">
        <f>Comptes!C26</f>
        <v>Brussali Entretien</v>
      </c>
      <c r="C26" s="18">
        <f>$D$1*Comptes!D26</f>
        <v>14.541480000000002</v>
      </c>
      <c r="D26" s="18"/>
      <c r="E26" s="14"/>
      <c r="F26" s="14"/>
    </row>
    <row r="27" spans="1:6">
      <c r="A27" s="46">
        <f>Comptes!A27</f>
        <v>40325</v>
      </c>
      <c r="B27" s="14" t="str">
        <f>Comptes!C27</f>
        <v>GDF</v>
      </c>
      <c r="C27" s="18">
        <f>$D$1*Comptes!D27</f>
        <v>42.703740000000003</v>
      </c>
      <c r="D27" s="18"/>
      <c r="E27" s="14"/>
      <c r="F27" s="14"/>
    </row>
    <row r="28" spans="1:6">
      <c r="A28" s="46">
        <f>Comptes!A28</f>
        <v>40362</v>
      </c>
      <c r="B28" s="14" t="str">
        <f>Comptes!C28</f>
        <v>Véolia</v>
      </c>
      <c r="C28" s="18">
        <f>$D$1*Comptes!D28</f>
        <v>31.168019999999999</v>
      </c>
      <c r="D28" s="18"/>
      <c r="E28" s="14"/>
      <c r="F28" s="14"/>
    </row>
    <row r="29" spans="1:6">
      <c r="A29" s="46">
        <f>Comptes!A29</f>
        <v>40326</v>
      </c>
      <c r="B29" s="14" t="str">
        <f>Comptes!C29</f>
        <v>EDF</v>
      </c>
      <c r="C29" s="18">
        <f>$D$1*Comptes!D29</f>
        <v>14.333159999999999</v>
      </c>
      <c r="D29" s="18"/>
      <c r="E29" s="14"/>
      <c r="F29" s="14"/>
    </row>
    <row r="30" spans="1:6">
      <c r="A30" s="46">
        <f>Comptes!A30</f>
        <v>40354</v>
      </c>
      <c r="B30" s="14" t="str">
        <f>Comptes!C30</f>
        <v>Brussali Entretien</v>
      </c>
      <c r="C30" s="18">
        <f>$D$1*Comptes!D30</f>
        <v>14.541480000000002</v>
      </c>
      <c r="D30" s="18"/>
      <c r="E30" s="14"/>
      <c r="F30" s="14"/>
    </row>
    <row r="31" spans="1:6">
      <c r="A31" s="46">
        <f>Comptes!A31</f>
        <v>40382</v>
      </c>
      <c r="B31" s="14" t="str">
        <f>Comptes!C31</f>
        <v>GDF</v>
      </c>
      <c r="C31" s="18">
        <f>$D$1*Comptes!D31</f>
        <v>9.1326000000000001</v>
      </c>
      <c r="D31" s="18"/>
      <c r="E31" s="14"/>
      <c r="F31" s="14"/>
    </row>
    <row r="32" spans="1:6">
      <c r="A32" s="46">
        <f>Comptes!A32</f>
        <v>40429</v>
      </c>
      <c r="B32" s="14" t="str">
        <f>Comptes!C32</f>
        <v>GDF</v>
      </c>
      <c r="C32" s="18">
        <f>$D$1*Comptes!D32</f>
        <v>7.9552200000000006</v>
      </c>
      <c r="D32" s="18"/>
      <c r="E32" s="14"/>
      <c r="F32" s="14"/>
    </row>
    <row r="33" spans="1:6">
      <c r="A33" s="46">
        <f>Comptes!A33</f>
        <v>40441</v>
      </c>
      <c r="B33" s="14" t="str">
        <f>Comptes!C33</f>
        <v>Axa assurance du 01/10/2010 au 01/10/2011</v>
      </c>
      <c r="C33" s="18">
        <f>$D$1*Comptes!D33</f>
        <v>60.779219999999995</v>
      </c>
      <c r="D33" s="18"/>
      <c r="E33" s="14"/>
      <c r="F33" s="14"/>
    </row>
    <row r="34" spans="1:6">
      <c r="A34" s="46">
        <f>Comptes!A34</f>
        <v>40441</v>
      </c>
      <c r="B34" s="14" t="str">
        <f>Comptes!C34</f>
        <v>Appel de fonds</v>
      </c>
      <c r="C34" s="18">
        <f>$D$1*Comptes!D34</f>
        <v>0</v>
      </c>
      <c r="D34" s="18"/>
      <c r="E34" s="14"/>
      <c r="F34" s="14"/>
    </row>
    <row r="35" spans="1:6">
      <c r="A35" s="46">
        <f>Comptes!A35</f>
        <v>40452</v>
      </c>
      <c r="B35" s="14" t="str">
        <f>Comptes!C35</f>
        <v>Brussali Entretien</v>
      </c>
      <c r="C35" s="18">
        <f>$D$1*Comptes!D35</f>
        <v>14.541480000000002</v>
      </c>
      <c r="D35" s="18"/>
      <c r="E35" s="14"/>
      <c r="F35" s="14"/>
    </row>
    <row r="36" spans="1:6">
      <c r="A36" s="46">
        <f>Comptes!A36</f>
        <v>40452</v>
      </c>
      <c r="B36" s="14" t="str">
        <f>Comptes!C36</f>
        <v>SOS Toit Bleu</v>
      </c>
      <c r="C36" s="18">
        <f>$D$1*Comptes!D36</f>
        <v>102.3</v>
      </c>
      <c r="D36" s="18"/>
      <c r="E36" s="14"/>
      <c r="F36" s="14"/>
    </row>
    <row r="37" spans="1:6">
      <c r="A37" s="46">
        <f>Comptes!A37</f>
        <v>40469</v>
      </c>
      <c r="B37" s="14" t="str">
        <f>Comptes!C37</f>
        <v>Indemnité Syndic AG 3 septembre 2010</v>
      </c>
      <c r="C37" s="18">
        <f>$D$1*Comptes!D37</f>
        <v>37.200000000000003</v>
      </c>
      <c r="D37" s="18"/>
      <c r="E37" s="14"/>
      <c r="F37" s="14"/>
    </row>
    <row r="38" spans="1:6">
      <c r="A38" s="46">
        <f>Comptes!A38</f>
        <v>40485</v>
      </c>
      <c r="B38" s="14" t="str">
        <f>Comptes!C38</f>
        <v>Laboratoire Hygiène Pce Désinsectisation</v>
      </c>
      <c r="C38" s="18">
        <f>$D$1*Comptes!D38</f>
        <v>62.793600000000005</v>
      </c>
      <c r="D38" s="18"/>
      <c r="E38" s="14"/>
      <c r="F38" s="14"/>
    </row>
    <row r="39" spans="1:6">
      <c r="A39" s="46">
        <f>Comptes!A39</f>
        <v>40498</v>
      </c>
      <c r="B39" s="14" t="str">
        <f>Comptes!C39</f>
        <v>GDF</v>
      </c>
      <c r="C39" s="18">
        <f>$D$1*Comptes!D39</f>
        <v>22.656659999999999</v>
      </c>
      <c r="D39" s="18"/>
      <c r="E39" s="14"/>
      <c r="F39" s="14"/>
    </row>
    <row r="40" spans="1:6">
      <c r="A40" s="46">
        <f>Comptes!A40</f>
        <v>40498</v>
      </c>
      <c r="B40" s="14" t="str">
        <f>Comptes!C40</f>
        <v>EDF</v>
      </c>
      <c r="C40" s="18">
        <f>$D$1*Comptes!D40</f>
        <v>10.54806</v>
      </c>
      <c r="D40" s="18"/>
      <c r="E40" s="14"/>
      <c r="F40" s="14"/>
    </row>
    <row r="41" spans="1:6">
      <c r="A41" s="46">
        <f>Comptes!A41</f>
        <v>40527</v>
      </c>
      <c r="B41" s="14" t="str">
        <f>Comptes!C41</f>
        <v>Véolia</v>
      </c>
      <c r="C41" s="18">
        <f>$D$1*Comptes!D41</f>
        <v>63.99888</v>
      </c>
      <c r="D41" s="18"/>
      <c r="E41" s="14"/>
      <c r="F41" s="14"/>
    </row>
    <row r="42" spans="1:6">
      <c r="A42" s="46">
        <f>Comptes!A42</f>
        <v>40553</v>
      </c>
      <c r="B42" s="14" t="str">
        <f>Comptes!C42</f>
        <v>GDF</v>
      </c>
      <c r="C42" s="18">
        <f>$D$1*Comptes!D42</f>
        <v>60.403500000000001</v>
      </c>
      <c r="D42" s="18"/>
      <c r="E42" s="14"/>
      <c r="F42" s="14"/>
    </row>
    <row r="43" spans="1:6">
      <c r="A43" s="46">
        <f>Comptes!A43</f>
        <v>40585</v>
      </c>
      <c r="B43" s="14" t="str">
        <f>Comptes!C43</f>
        <v>Entree boite aux lettres</v>
      </c>
      <c r="C43" s="18">
        <f>$D$1*Comptes!D43</f>
        <v>5.8031999999999995</v>
      </c>
      <c r="D43" s="18"/>
      <c r="E43" s="14"/>
      <c r="F43" s="14"/>
    </row>
    <row r="44" spans="1:6">
      <c r="A44" s="46">
        <f>Comptes!A44</f>
        <v>40607</v>
      </c>
      <c r="B44" s="14" t="str">
        <f>Comptes!C44</f>
        <v>SARL Alpilles GAZ Services</v>
      </c>
      <c r="C44" s="18">
        <f>$D$1*Comptes!D44</f>
        <v>17.857860000000002</v>
      </c>
      <c r="D44" s="18"/>
      <c r="E44" s="14"/>
      <c r="F44" s="14"/>
    </row>
    <row r="45" spans="1:6">
      <c r="A45" s="46">
        <f>Comptes!A45</f>
        <v>40607</v>
      </c>
      <c r="B45" s="14" t="str">
        <f>Comptes!C45</f>
        <v>Appel de fonds</v>
      </c>
      <c r="C45" s="18">
        <f>$D$1*Comptes!D45</f>
        <v>0</v>
      </c>
      <c r="D45" s="18"/>
      <c r="E45" s="14"/>
      <c r="F45" s="14"/>
    </row>
    <row r="46" spans="1:6">
      <c r="A46" s="46">
        <f>Comptes!A46</f>
        <v>40625</v>
      </c>
      <c r="B46" s="14" t="str">
        <f>Comptes!C46</f>
        <v xml:space="preserve">Acompte M'RIK </v>
      </c>
      <c r="C46" s="18">
        <f>$D$1*Comptes!D46</f>
        <v>45.012</v>
      </c>
      <c r="D46" s="18"/>
      <c r="E46" s="14"/>
      <c r="F46" s="14"/>
    </row>
    <row r="47" spans="1:6">
      <c r="A47" s="46">
        <f>Comptes!A47</f>
        <v>40610</v>
      </c>
      <c r="B47" s="14" t="str">
        <f>Comptes!C47</f>
        <v>GDF</v>
      </c>
      <c r="C47" s="18">
        <f>$D$1*Comptes!D47</f>
        <v>67.761660000000006</v>
      </c>
      <c r="D47" s="18"/>
      <c r="E47" s="14"/>
      <c r="F47" s="14"/>
    </row>
    <row r="48" spans="1:6">
      <c r="A48" s="46">
        <f>Comptes!A48</f>
        <v>40627</v>
      </c>
      <c r="B48" s="14" t="str">
        <f>Comptes!C48</f>
        <v>Brussali Entretien</v>
      </c>
      <c r="C48" s="18">
        <f>$D$1*Comptes!D48</f>
        <v>14.541480000000002</v>
      </c>
      <c r="D48" s="18"/>
      <c r="E48" s="14"/>
      <c r="F48" s="14"/>
    </row>
    <row r="49" spans="1:6">
      <c r="A49" s="46">
        <f>Comptes!A49</f>
        <v>40627</v>
      </c>
      <c r="B49" s="14" t="str">
        <f>Comptes!C49</f>
        <v>Appel de fonds</v>
      </c>
      <c r="C49" s="18">
        <f>$D$1*Comptes!D49</f>
        <v>0</v>
      </c>
      <c r="D49" s="18">
        <v>500</v>
      </c>
      <c r="E49" s="14"/>
      <c r="F49" s="14"/>
    </row>
    <row r="50" spans="1:6">
      <c r="A50" s="46">
        <f>Comptes!A50</f>
        <v>40627</v>
      </c>
      <c r="B50" s="14" t="str">
        <f>Comptes!C50</f>
        <v>Provision M'RIK 565,08 annulé</v>
      </c>
      <c r="C50" s="18">
        <f>$D$1*Comptes!D50</f>
        <v>0</v>
      </c>
      <c r="D50" s="18"/>
      <c r="E50" s="18" t="str">
        <f>IF(D50&gt;0,D50,"")</f>
        <v/>
      </c>
      <c r="F50" s="14"/>
    </row>
    <row r="51" spans="1:6">
      <c r="A51" s="46">
        <f>Comptes!A51</f>
        <v>40627</v>
      </c>
      <c r="B51" s="14" t="str">
        <f>Comptes!C51</f>
        <v>Provision SOS Toit  100 € annulé</v>
      </c>
      <c r="C51" s="18">
        <f>$D$1*Comptes!D51</f>
        <v>0</v>
      </c>
      <c r="D51" s="18"/>
      <c r="E51" s="18" t="str">
        <f>IF(D51&gt;0,D51,"")</f>
        <v/>
      </c>
      <c r="F51" s="14"/>
    </row>
    <row r="52" spans="1:6">
      <c r="A52" s="46">
        <f>Comptes!A52</f>
        <v>40673</v>
      </c>
      <c r="B52" s="14" t="str">
        <f>Comptes!C52</f>
        <v>GDF</v>
      </c>
      <c r="C52" s="18">
        <f>$D$1*Comptes!D52</f>
        <v>125.41607999999999</v>
      </c>
      <c r="D52" s="18"/>
      <c r="E52" s="18" t="str">
        <f>IF(D52&gt;0,D52,"")</f>
        <v/>
      </c>
      <c r="F52" s="14"/>
    </row>
    <row r="53" spans="1:6">
      <c r="A53" s="46">
        <f>Comptes!A53</f>
        <v>40674</v>
      </c>
      <c r="B53" s="14" t="str">
        <f>Comptes!C53</f>
        <v>Appel de fonds</v>
      </c>
      <c r="C53" s="18">
        <f>$D$1*Comptes!D53</f>
        <v>0</v>
      </c>
      <c r="D53" s="18">
        <v>150</v>
      </c>
      <c r="E53" s="18"/>
      <c r="F53" s="14"/>
    </row>
    <row r="54" spans="1:6">
      <c r="A54" s="46">
        <f>Comptes!A54</f>
        <v>40673</v>
      </c>
      <c r="B54" s="14" t="str">
        <f>Comptes!C54</f>
        <v>EDF</v>
      </c>
      <c r="C54" s="18">
        <f>$D$1*Comptes!D54</f>
        <v>14.965559999999998</v>
      </c>
      <c r="D54" s="18"/>
      <c r="E54" s="18" t="str">
        <f>IF(D54&gt;0,D54,"")</f>
        <v/>
      </c>
      <c r="F54" s="14"/>
    </row>
    <row r="55" spans="1:6">
      <c r="A55" s="46">
        <f>Comptes!A55</f>
        <v>40702</v>
      </c>
      <c r="B55" s="14" t="str">
        <f>Comptes!C55</f>
        <v>Brussali Entretien</v>
      </c>
      <c r="C55" s="18">
        <f>$D$1*Comptes!D55</f>
        <v>14.541480000000002</v>
      </c>
      <c r="D55" s="18"/>
      <c r="E55" s="18" t="str">
        <f>IF(D55&gt;0,D55,"")</f>
        <v/>
      </c>
      <c r="F55" s="14"/>
    </row>
    <row r="56" spans="1:6">
      <c r="A56" s="46">
        <f>Comptes!A56</f>
        <v>40732</v>
      </c>
      <c r="B56" s="14" t="str">
        <f>Comptes!C56</f>
        <v>GDF</v>
      </c>
      <c r="C56" s="18">
        <f>$D$1*Comptes!D56</f>
        <v>11.09862</v>
      </c>
      <c r="D56" s="18"/>
      <c r="E56" s="18" t="str">
        <f>IF(D56&gt;0,D56,"")</f>
        <v/>
      </c>
      <c r="F56" s="14"/>
    </row>
    <row r="57" spans="1:6">
      <c r="A57" s="46">
        <f>Comptes!A57</f>
        <v>40730</v>
      </c>
      <c r="B57" s="14" t="str">
        <f>Comptes!C57</f>
        <v>Véolia</v>
      </c>
      <c r="C57" s="18">
        <f>$D$1*Comptes!D57</f>
        <v>64.270440000000008</v>
      </c>
      <c r="D57" s="18"/>
      <c r="E57" s="18" t="str">
        <f>IF(D57&gt;0,D57,"")</f>
        <v/>
      </c>
      <c r="F57" s="14"/>
    </row>
    <row r="58" spans="1:6">
      <c r="A58" s="46">
        <f>Comptes!A58</f>
        <v>40739</v>
      </c>
      <c r="B58" s="14" t="str">
        <f>Comptes!C58</f>
        <v>Appel de fonds</v>
      </c>
      <c r="C58" s="18">
        <f>$D$1*Comptes!D58</f>
        <v>0</v>
      </c>
      <c r="D58" s="18">
        <v>150</v>
      </c>
      <c r="E58" s="18"/>
      <c r="F58" s="14"/>
    </row>
    <row r="59" spans="1:6">
      <c r="A59" s="46">
        <f>Comptes!A59</f>
        <v>40782</v>
      </c>
      <c r="B59" s="14" t="str">
        <f>Comptes!C59</f>
        <v>GDF</v>
      </c>
      <c r="C59" s="18">
        <f>$D$1*Comptes!D59</f>
        <v>8.9577599999999986</v>
      </c>
      <c r="D59" s="18"/>
      <c r="E59" s="18" t="str">
        <f>IF(D59&gt;0,D59,"")</f>
        <v/>
      </c>
      <c r="F59" s="14"/>
    </row>
    <row r="60" spans="1:6">
      <c r="A60" s="46">
        <f>Comptes!A60</f>
        <v>40794</v>
      </c>
      <c r="B60" s="14" t="str">
        <f>Comptes!C60</f>
        <v>Axa assurance du 01/10/11 au 30/09/12</v>
      </c>
      <c r="C60" s="18">
        <f>$D$1*Comptes!D60</f>
        <v>67.298519999999996</v>
      </c>
      <c r="D60" s="18"/>
      <c r="E60" s="18" t="str">
        <f>IF(D60&gt;0,D60,"")</f>
        <v/>
      </c>
      <c r="F60" s="14"/>
    </row>
    <row r="61" spans="1:6">
      <c r="A61" s="46">
        <f>Comptes!A61</f>
        <v>40809</v>
      </c>
      <c r="B61" s="14" t="str">
        <f>Comptes!C61</f>
        <v>Brussali Entretien</v>
      </c>
      <c r="C61" s="18">
        <f>$D$1*Comptes!D61</f>
        <v>15.87696</v>
      </c>
      <c r="D61" s="18"/>
      <c r="E61" s="18">
        <f>D61</f>
        <v>0</v>
      </c>
      <c r="F61" s="14"/>
    </row>
    <row r="62" spans="1:6">
      <c r="A62" s="46">
        <f>Comptes!A62</f>
        <v>40863</v>
      </c>
      <c r="B62" s="14" t="str">
        <f>Comptes!C62</f>
        <v>GDF</v>
      </c>
      <c r="C62" s="18">
        <f>$D$1*Comptes!D62</f>
        <v>24.206039999999998</v>
      </c>
      <c r="D62" s="18"/>
      <c r="E62" s="18">
        <f>D62</f>
        <v>0</v>
      </c>
      <c r="F62" s="14"/>
    </row>
    <row r="63" spans="1:6">
      <c r="A63" s="46">
        <f>Comptes!A63</f>
        <v>40869</v>
      </c>
      <c r="B63" s="14" t="str">
        <f>Comptes!C63</f>
        <v>Appel de fonds</v>
      </c>
      <c r="C63" s="18">
        <f>$D$1*Comptes!D63</f>
        <v>0</v>
      </c>
      <c r="D63" s="18">
        <v>130</v>
      </c>
      <c r="E63" s="18"/>
      <c r="F63" s="14"/>
    </row>
    <row r="64" spans="1:6">
      <c r="A64" s="46">
        <f>Comptes!A64</f>
        <v>40904</v>
      </c>
      <c r="B64" s="14" t="str">
        <f>Comptes!C64</f>
        <v>Véolia</v>
      </c>
      <c r="C64" s="18">
        <f>$D$1*Comptes!D64</f>
        <v>52.275300000000001</v>
      </c>
      <c r="D64" s="18"/>
      <c r="E64" s="18">
        <f t="shared" ref="E64:E69" si="0">D64</f>
        <v>0</v>
      </c>
      <c r="F64" s="14"/>
    </row>
    <row r="65" spans="1:6">
      <c r="A65" s="46">
        <f>Comptes!A65</f>
        <v>40863</v>
      </c>
      <c r="B65" s="14" t="str">
        <f>Comptes!C65</f>
        <v>EDF</v>
      </c>
      <c r="C65" s="18">
        <f>$D$1*Comptes!D65</f>
        <v>10.432740000000001</v>
      </c>
      <c r="D65" s="18"/>
      <c r="E65" s="18">
        <f t="shared" si="0"/>
        <v>0</v>
      </c>
      <c r="F65" s="14"/>
    </row>
    <row r="66" spans="1:6">
      <c r="A66" s="46">
        <f>Comptes!A66</f>
        <v>40918</v>
      </c>
      <c r="B66" s="14" t="str">
        <f>Comptes!C66</f>
        <v>GDF</v>
      </c>
      <c r="C66" s="18">
        <f>$D$1*Comptes!D66</f>
        <v>93.135779999999997</v>
      </c>
      <c r="D66" s="18"/>
      <c r="E66" s="18">
        <f t="shared" si="0"/>
        <v>0</v>
      </c>
      <c r="F66" s="14"/>
    </row>
    <row r="67" spans="1:6">
      <c r="A67" s="46">
        <f>Comptes!A67</f>
        <v>41225</v>
      </c>
      <c r="B67" s="14" t="str">
        <f>Comptes!C67</f>
        <v>SOS Toit Bleu Rénovation toiture</v>
      </c>
      <c r="C67" s="18">
        <f>$D$1*Comptes!D67</f>
        <v>2747.22</v>
      </c>
      <c r="D67" s="18"/>
      <c r="E67" s="18">
        <f t="shared" si="0"/>
        <v>0</v>
      </c>
      <c r="F67" s="14"/>
    </row>
    <row r="68" spans="1:6">
      <c r="A68" s="46">
        <f>Comptes!A68</f>
        <v>40973</v>
      </c>
      <c r="B68" s="14" t="str">
        <f>Comptes!C68</f>
        <v>SARL Alpilles GAZ Services</v>
      </c>
      <c r="C68" s="18">
        <f>$D$1*Comptes!D68</f>
        <v>18.972000000000001</v>
      </c>
      <c r="D68" s="18"/>
      <c r="E68" s="18">
        <f t="shared" si="0"/>
        <v>0</v>
      </c>
      <c r="F68" s="14"/>
    </row>
    <row r="69" spans="1:6">
      <c r="A69" s="46">
        <f>Comptes!A69</f>
        <v>40976</v>
      </c>
      <c r="B69" s="14" t="str">
        <f>Comptes!C69</f>
        <v>GDF</v>
      </c>
      <c r="C69" s="18">
        <f>$D$1*Comptes!D69</f>
        <v>108.36732000000001</v>
      </c>
      <c r="D69" s="18"/>
      <c r="E69" s="18">
        <f t="shared" si="0"/>
        <v>0</v>
      </c>
      <c r="F69" s="14"/>
    </row>
    <row r="70" spans="1:6">
      <c r="A70" s="46">
        <f>Comptes!A70</f>
        <v>40957</v>
      </c>
      <c r="B70" s="14" t="str">
        <f>Comptes!C70</f>
        <v>Appel de fonds</v>
      </c>
      <c r="C70" s="18">
        <f>$D$1*Comptes!D70</f>
        <v>0</v>
      </c>
      <c r="D70" s="18">
        <v>3930</v>
      </c>
      <c r="E70" s="18"/>
      <c r="F70" s="14"/>
    </row>
    <row r="71" spans="1:6">
      <c r="A71" s="46">
        <f>Comptes!A71</f>
        <v>40957</v>
      </c>
      <c r="B71" s="14" t="str">
        <f>Comptes!C71</f>
        <v>Appel de fonds</v>
      </c>
      <c r="C71" s="18">
        <f>$D$1*Comptes!D71</f>
        <v>0</v>
      </c>
      <c r="D71" s="18">
        <v>200</v>
      </c>
      <c r="E71" s="18"/>
      <c r="F71" s="14"/>
    </row>
    <row r="72" spans="1:6">
      <c r="A72" s="46">
        <f>Comptes!A72</f>
        <v>40971</v>
      </c>
      <c r="B72" s="14" t="str">
        <f>Comptes!C72</f>
        <v>Timbres + Courrier JLB</v>
      </c>
      <c r="C72" s="18">
        <v>1.86</v>
      </c>
      <c r="D72" s="18"/>
      <c r="E72" s="18">
        <f t="shared" ref="E72:E79" si="1">D72</f>
        <v>0</v>
      </c>
      <c r="F72" s="14"/>
    </row>
    <row r="73" spans="1:6">
      <c r="A73" s="46">
        <f>Comptes!A73</f>
        <v>41005</v>
      </c>
      <c r="B73" s="14" t="str">
        <f>Comptes!C73</f>
        <v>Timbre fiscal Saisine Juge d'Instance JLB</v>
      </c>
      <c r="C73" s="18">
        <v>0</v>
      </c>
      <c r="D73" s="18"/>
      <c r="E73" s="18">
        <f t="shared" si="1"/>
        <v>0</v>
      </c>
      <c r="F73" s="14"/>
    </row>
    <row r="74" spans="1:6">
      <c r="A74" s="46">
        <f>Comptes!A74</f>
        <v>41005</v>
      </c>
      <c r="B74" s="14" t="str">
        <f>Comptes!C74</f>
        <v>Indemnité Syndic AG 17 février 2012</v>
      </c>
      <c r="C74" s="18">
        <f>$D$1*Comptes!D74</f>
        <v>37.200000000000003</v>
      </c>
      <c r="D74" s="18"/>
      <c r="E74" s="18">
        <f t="shared" si="1"/>
        <v>0</v>
      </c>
      <c r="F74" s="14"/>
    </row>
    <row r="75" spans="1:6">
      <c r="A75" s="46">
        <f>Comptes!A75</f>
        <v>41046</v>
      </c>
      <c r="B75" s="14" t="str">
        <f>Comptes!C75</f>
        <v>GDF</v>
      </c>
      <c r="C75" s="18">
        <f>$D$1*Comptes!D75</f>
        <v>58.143600000000006</v>
      </c>
      <c r="D75" s="18"/>
      <c r="E75" s="18">
        <f t="shared" si="1"/>
        <v>0</v>
      </c>
      <c r="F75" s="14"/>
    </row>
    <row r="76" spans="1:6">
      <c r="A76" s="46">
        <f>Comptes!A76</f>
        <v>41046</v>
      </c>
      <c r="B76" s="14" t="str">
        <f>Comptes!C76</f>
        <v>EDF</v>
      </c>
      <c r="C76" s="18">
        <f>$D$1*Comptes!D76</f>
        <v>16.388459999999998</v>
      </c>
      <c r="D76" s="18"/>
      <c r="E76" s="18">
        <f t="shared" si="1"/>
        <v>0</v>
      </c>
      <c r="F76" s="14"/>
    </row>
    <row r="77" spans="1:6">
      <c r="A77" s="46">
        <f>Comptes!A77</f>
        <v>41092</v>
      </c>
      <c r="B77" s="14" t="str">
        <f>Comptes!C77</f>
        <v>Véolia</v>
      </c>
      <c r="C77" s="18">
        <f>$D$1*Comptes!D77</f>
        <v>29.3415</v>
      </c>
      <c r="D77" s="18"/>
      <c r="E77" s="18">
        <f t="shared" si="1"/>
        <v>0</v>
      </c>
      <c r="F77" s="14"/>
    </row>
    <row r="78" spans="1:6">
      <c r="A78" s="46">
        <f>Comptes!A78</f>
        <v>41099</v>
      </c>
      <c r="B78" s="14" t="str">
        <f>Comptes!C78</f>
        <v>GDF</v>
      </c>
      <c r="C78" s="18">
        <f>$D$1*Comptes!D78</f>
        <v>10.92192</v>
      </c>
      <c r="D78" s="18"/>
      <c r="E78" s="18">
        <f t="shared" si="1"/>
        <v>0</v>
      </c>
      <c r="F78" s="14"/>
    </row>
    <row r="79" spans="1:6">
      <c r="A79" s="46">
        <f>Comptes!A79</f>
        <v>41187</v>
      </c>
      <c r="B79" s="14" t="str">
        <f>Comptes!C79</f>
        <v>Remplacement de la porte d'entrée + clés</v>
      </c>
      <c r="C79" s="18">
        <f>$D$1*Comptes!D79</f>
        <v>232.05359999999999</v>
      </c>
      <c r="D79" s="18"/>
      <c r="E79" s="18">
        <f t="shared" si="1"/>
        <v>0</v>
      </c>
      <c r="F79" s="14"/>
    </row>
    <row r="80" spans="1:6">
      <c r="A80" s="46">
        <f>Comptes!A80</f>
        <v>41103</v>
      </c>
      <c r="B80" s="14" t="str">
        <f>Comptes!C80</f>
        <v>Appel de fonds</v>
      </c>
      <c r="C80" s="18">
        <f>$D$1*Comptes!D80</f>
        <v>0</v>
      </c>
      <c r="D80" s="18">
        <v>500</v>
      </c>
      <c r="E80" s="18"/>
      <c r="F80" s="14"/>
    </row>
    <row r="81" spans="1:6">
      <c r="A81" s="46">
        <f>Comptes!A81</f>
        <v>41110</v>
      </c>
      <c r="B81" s="14" t="str">
        <f>Comptes!C81</f>
        <v>Acompte Magnet Porte d'entrée</v>
      </c>
      <c r="C81" s="18">
        <f>$D$1*Comptes!D81</f>
        <v>102.3</v>
      </c>
      <c r="D81" s="18"/>
      <c r="E81" s="18">
        <f t="shared" ref="E81:E88" si="2">D81</f>
        <v>0</v>
      </c>
      <c r="F81" s="14"/>
    </row>
    <row r="82" spans="1:6">
      <c r="A82" s="46">
        <f>Comptes!A82</f>
        <v>41115</v>
      </c>
      <c r="B82" s="14" t="str">
        <f>Comptes!C82</f>
        <v>Acompte SOS Toit Bleu Réno toiture</v>
      </c>
      <c r="C82" s="18">
        <f>$D$1*Comptes!D82</f>
        <v>1177.9380000000001</v>
      </c>
      <c r="D82" s="18"/>
      <c r="E82" s="18">
        <f t="shared" si="2"/>
        <v>0</v>
      </c>
      <c r="F82" s="14"/>
    </row>
    <row r="83" spans="1:6">
      <c r="A83" s="46">
        <f>Comptes!A83</f>
        <v>41142</v>
      </c>
      <c r="B83" s="14" t="str">
        <f>Comptes!C83</f>
        <v>Solde de tout compte Bardon</v>
      </c>
      <c r="C83" s="18">
        <f>$D$1*Comptes!D83</f>
        <v>0</v>
      </c>
      <c r="D83" s="18"/>
      <c r="E83" s="18">
        <f t="shared" si="2"/>
        <v>0</v>
      </c>
      <c r="F83" s="14"/>
    </row>
    <row r="84" spans="1:6">
      <c r="A84" s="46">
        <f>Comptes!A84</f>
        <v>41155</v>
      </c>
      <c r="B84" s="14" t="str">
        <f>Comptes!C84</f>
        <v>Régularisation Bardon</v>
      </c>
      <c r="C84" s="18">
        <f>$D$1*Comptes!D84</f>
        <v>0</v>
      </c>
      <c r="D84" s="18"/>
      <c r="E84" s="18">
        <f t="shared" si="2"/>
        <v>0</v>
      </c>
      <c r="F84" s="14"/>
    </row>
    <row r="85" spans="1:6">
      <c r="A85" s="46">
        <f>Comptes!A85</f>
        <v>41156</v>
      </c>
      <c r="B85" s="14" t="str">
        <f>Comptes!C85</f>
        <v>Appel de fonds Mercury</v>
      </c>
      <c r="C85" s="18">
        <f>$D$1*Comptes!D85</f>
        <v>0</v>
      </c>
      <c r="D85" s="18"/>
      <c r="E85" s="18">
        <f t="shared" si="2"/>
        <v>0</v>
      </c>
      <c r="F85" s="14"/>
    </row>
    <row r="86" spans="1:6">
      <c r="A86" s="46">
        <f>Comptes!A86</f>
        <v>41158</v>
      </c>
      <c r="B86" s="14" t="str">
        <f>Comptes!C86</f>
        <v>Axa assurance du 01/10/12 au 30/09/13</v>
      </c>
      <c r="C86" s="18">
        <f>$D$1*Comptes!D86</f>
        <v>73.806659999999994</v>
      </c>
      <c r="D86" s="18"/>
      <c r="E86" s="18">
        <f t="shared" si="2"/>
        <v>0</v>
      </c>
      <c r="F86" s="14"/>
    </row>
    <row r="87" spans="1:6">
      <c r="A87" s="46">
        <f>Comptes!A87</f>
        <v>41162</v>
      </c>
      <c r="B87" s="14" t="str">
        <f>Comptes!C87</f>
        <v>GDF</v>
      </c>
      <c r="C87" s="18">
        <f>$D$1*Comptes!D87</f>
        <v>9.8784600000000005</v>
      </c>
      <c r="D87" s="18"/>
      <c r="E87" s="18">
        <f t="shared" si="2"/>
        <v>0</v>
      </c>
      <c r="F87" s="14"/>
    </row>
    <row r="88" spans="1:6">
      <c r="A88" s="46">
        <f>Comptes!A88</f>
        <v>41247</v>
      </c>
      <c r="B88" s="14" t="str">
        <f>Comptes!C88</f>
        <v>Travaux supplémentaire toiture</v>
      </c>
      <c r="C88" s="18">
        <f>$D$1*Comptes!D88</f>
        <v>303.50549999999998</v>
      </c>
      <c r="D88" s="18"/>
      <c r="E88" s="18">
        <f t="shared" si="2"/>
        <v>0</v>
      </c>
      <c r="F88" s="14"/>
    </row>
    <row r="89" spans="1:6">
      <c r="A89" s="46">
        <f>Comptes!A89</f>
        <v>41223</v>
      </c>
      <c r="B89" s="14" t="str">
        <f>Comptes!C89</f>
        <v>Appel de fonds</v>
      </c>
      <c r="C89" s="18">
        <f>$D$1*Comptes!D89</f>
        <v>0</v>
      </c>
      <c r="D89" s="18">
        <v>300</v>
      </c>
      <c r="E89" s="18"/>
      <c r="F89" s="14"/>
    </row>
    <row r="90" spans="1:6">
      <c r="A90" s="46">
        <f>Comptes!A90</f>
        <v>41234</v>
      </c>
      <c r="B90" s="14" t="str">
        <f>Comptes!C90</f>
        <v>GDF</v>
      </c>
      <c r="C90" s="18">
        <f>$D$1*Comptes!D90</f>
        <v>34.077060000000003</v>
      </c>
      <c r="D90" s="18"/>
      <c r="E90" s="18">
        <f>D90</f>
        <v>0</v>
      </c>
      <c r="F90" s="14"/>
    </row>
    <row r="91" spans="1:6">
      <c r="A91" s="46">
        <f>Comptes!A91</f>
        <v>41229</v>
      </c>
      <c r="B91" s="14" t="str">
        <f>Comptes!C91</f>
        <v>EDF</v>
      </c>
      <c r="C91" s="18">
        <f>$D$1*Comptes!D91</f>
        <v>10.21326</v>
      </c>
      <c r="D91" s="18"/>
      <c r="E91" s="18">
        <f>D91</f>
        <v>0</v>
      </c>
      <c r="F91" s="14"/>
    </row>
    <row r="92" spans="1:6">
      <c r="A92" s="46">
        <f>Comptes!A92</f>
        <v>41248</v>
      </c>
      <c r="B92" s="14" t="str">
        <f>Comptes!C92</f>
        <v>Véolia</v>
      </c>
      <c r="C92" s="18">
        <f>$D$1*Comptes!D92</f>
        <v>33.396300000000004</v>
      </c>
      <c r="D92" s="18"/>
      <c r="E92" s="18">
        <f>D92</f>
        <v>0</v>
      </c>
      <c r="F92" s="14"/>
    </row>
    <row r="93" spans="1:6">
      <c r="A93" s="46">
        <f>Comptes!A93</f>
        <v>41265</v>
      </c>
      <c r="B93" s="14" t="str">
        <f>Comptes!C93</f>
        <v>Appel de fonds</v>
      </c>
      <c r="C93" s="18">
        <f>$D$1*Comptes!D93</f>
        <v>0</v>
      </c>
      <c r="D93" s="18">
        <v>120</v>
      </c>
      <c r="E93" s="18"/>
      <c r="F93" s="14"/>
    </row>
    <row r="94" spans="1:6">
      <c r="A94" s="46">
        <f>Comptes!A94</f>
        <v>41282</v>
      </c>
      <c r="B94" s="14" t="str">
        <f>Comptes!C94</f>
        <v>GDF</v>
      </c>
      <c r="C94" s="18">
        <f>$D$1*Comptes!D94</f>
        <v>96.859499999999997</v>
      </c>
      <c r="D94" s="18"/>
      <c r="E94" s="18">
        <f>D94</f>
        <v>0</v>
      </c>
      <c r="F94" s="14"/>
    </row>
    <row r="95" spans="1:6">
      <c r="A95" s="46">
        <f>Comptes!A95</f>
        <v>41301</v>
      </c>
      <c r="B95" s="14" t="str">
        <f>Comptes!C95</f>
        <v>Appel de fonds</v>
      </c>
      <c r="C95" s="18">
        <f>$D$1*Comptes!D95</f>
        <v>0</v>
      </c>
      <c r="D95" s="18">
        <v>130</v>
      </c>
      <c r="E95" s="18"/>
      <c r="F95" s="14"/>
    </row>
    <row r="96" spans="1:6">
      <c r="A96" s="46">
        <f>Comptes!A96</f>
        <v>41341</v>
      </c>
      <c r="B96" s="14" t="str">
        <f>Comptes!C96</f>
        <v>GDF</v>
      </c>
      <c r="C96" s="18">
        <f>$D$1*Comptes!D96</f>
        <v>108.99228000000001</v>
      </c>
      <c r="D96" s="18"/>
      <c r="E96" s="18">
        <f>D96</f>
        <v>0</v>
      </c>
      <c r="F96" s="14"/>
    </row>
    <row r="97" spans="1:6">
      <c r="A97" s="46">
        <f>Comptes!A97</f>
        <v>41351</v>
      </c>
      <c r="B97" s="14" t="str">
        <f>Comptes!C97</f>
        <v>appel de fonds</v>
      </c>
      <c r="C97" s="18">
        <f>$D$1*Comptes!D97</f>
        <v>0</v>
      </c>
      <c r="D97" s="18">
        <v>110</v>
      </c>
      <c r="E97" s="18">
        <v>0</v>
      </c>
      <c r="F97" s="14"/>
    </row>
    <row r="98" spans="1:6">
      <c r="A98" s="46">
        <f>Comptes!A98</f>
        <v>41409</v>
      </c>
      <c r="B98" s="14" t="str">
        <f>Comptes!C98</f>
        <v>GDF</v>
      </c>
      <c r="C98" s="18">
        <f>$D$1*Comptes!D98</f>
        <v>111.20753999999999</v>
      </c>
      <c r="D98" s="18"/>
      <c r="E98" s="18">
        <f>D98</f>
        <v>0</v>
      </c>
      <c r="F98" s="14"/>
    </row>
    <row r="99" spans="1:6">
      <c r="A99" s="46">
        <f>Comptes!A99</f>
        <v>41409</v>
      </c>
      <c r="B99" s="14" t="str">
        <f>Comptes!C99</f>
        <v>EDF</v>
      </c>
      <c r="C99" s="18">
        <f>$D$1*Comptes!D99</f>
        <v>17.398440000000001</v>
      </c>
      <c r="D99" s="18"/>
      <c r="E99" s="18">
        <f>D99</f>
        <v>0</v>
      </c>
      <c r="F99" s="14"/>
    </row>
    <row r="100" spans="1:6">
      <c r="A100" s="46">
        <f>Comptes!A100</f>
        <v>41431</v>
      </c>
      <c r="B100" s="14" t="str">
        <f>Comptes!C100</f>
        <v>Brussali Entretien 4e tri 2012 fa N° 35223</v>
      </c>
      <c r="C100" s="18">
        <f>$D$1*Comptes!D100</f>
        <v>14.831639999999998</v>
      </c>
      <c r="D100" s="18"/>
      <c r="E100" s="18">
        <f>D100</f>
        <v>0</v>
      </c>
      <c r="F100" s="14"/>
    </row>
    <row r="101" spans="1:6">
      <c r="A101" s="46">
        <f>Comptes!A101</f>
        <v>41431</v>
      </c>
      <c r="B101" s="14" t="str">
        <f>Comptes!C101</f>
        <v>Brusssali Entretien 1 tri 2013 Fa N°35485</v>
      </c>
      <c r="C101" s="18">
        <f>$D$1*Comptes!D101</f>
        <v>14.831639999999998</v>
      </c>
      <c r="D101" s="18"/>
      <c r="E101" s="18">
        <f>D101</f>
        <v>0</v>
      </c>
      <c r="F101" s="14"/>
    </row>
    <row r="102" spans="1:6">
      <c r="A102" s="46">
        <f>Comptes!A102</f>
        <v>41444</v>
      </c>
      <c r="B102" s="14" t="str">
        <f>Comptes!C102</f>
        <v>Appel de fonds</v>
      </c>
      <c r="C102" s="18">
        <f>$D$1*Comptes!D102</f>
        <v>0</v>
      </c>
      <c r="D102" s="18">
        <v>100</v>
      </c>
      <c r="E102" s="18">
        <v>0</v>
      </c>
      <c r="F102" s="14" t="s">
        <v>116</v>
      </c>
    </row>
    <row r="103" spans="1:6">
      <c r="A103" s="46">
        <f>Comptes!A103</f>
        <v>41444</v>
      </c>
      <c r="B103" s="14" t="str">
        <f>Comptes!C103</f>
        <v>Fa Veolia</v>
      </c>
      <c r="C103" s="18">
        <f>$D$1*Comptes!D103</f>
        <v>30.01482</v>
      </c>
      <c r="D103" s="18"/>
      <c r="E103" s="18">
        <f t="shared" ref="E103:E109" si="3">D103</f>
        <v>0</v>
      </c>
      <c r="F103" s="14"/>
    </row>
    <row r="104" spans="1:6">
      <c r="A104" s="46">
        <f>Comptes!A104</f>
        <v>41474</v>
      </c>
      <c r="B104" s="14" t="str">
        <f>Comptes!C104</f>
        <v>fa Alpilles gaz</v>
      </c>
      <c r="C104" s="18">
        <f>$D$1*Comptes!D104</f>
        <v>18.972000000000001</v>
      </c>
      <c r="D104" s="18"/>
      <c r="E104" s="18">
        <f t="shared" si="3"/>
        <v>0</v>
      </c>
      <c r="F104" s="14"/>
    </row>
    <row r="105" spans="1:6">
      <c r="A105" s="46">
        <f>Comptes!A105</f>
        <v>41474</v>
      </c>
      <c r="B105" s="14" t="str">
        <f>Comptes!C105</f>
        <v>Gdf suez</v>
      </c>
      <c r="C105" s="18">
        <f>$D$1*Comptes!D105</f>
        <v>14.617740000000001</v>
      </c>
      <c r="D105" s="18"/>
      <c r="E105" s="18">
        <f t="shared" si="3"/>
        <v>0</v>
      </c>
      <c r="F105" s="14"/>
    </row>
    <row r="106" spans="1:6">
      <c r="A106" s="46">
        <f>Comptes!A106</f>
        <v>41533</v>
      </c>
      <c r="B106" s="14" t="str">
        <f>Comptes!C106</f>
        <v>regul dernier appel de fonds</v>
      </c>
      <c r="C106" s="18">
        <f>$D$1*Comptes!D106</f>
        <v>1.8599999999999999</v>
      </c>
      <c r="D106" s="18"/>
      <c r="E106" s="18">
        <f t="shared" si="3"/>
        <v>0</v>
      </c>
      <c r="F106" s="14"/>
    </row>
    <row r="107" spans="1:6">
      <c r="A107" s="46">
        <f>Comptes!A107</f>
        <v>41533</v>
      </c>
      <c r="B107" s="14" t="str">
        <f>Comptes!C107</f>
        <v>Gdf suez</v>
      </c>
      <c r="C107" s="18">
        <f>$D$1*Comptes!D107</f>
        <v>10.58154</v>
      </c>
      <c r="D107" s="18"/>
      <c r="E107" s="18">
        <f t="shared" si="3"/>
        <v>0</v>
      </c>
      <c r="F107" s="14"/>
    </row>
    <row r="108" spans="1:6">
      <c r="A108" s="46">
        <f>Comptes!A108</f>
        <v>41533</v>
      </c>
      <c r="B108" s="14" t="str">
        <f>Comptes!C108</f>
        <v>Brussali nettoyage</v>
      </c>
      <c r="C108" s="18">
        <f>$D$1*Comptes!D108</f>
        <v>14.831639999999998</v>
      </c>
      <c r="D108" s="18"/>
      <c r="E108" s="18">
        <f t="shared" si="3"/>
        <v>0</v>
      </c>
      <c r="F108" s="14"/>
    </row>
    <row r="109" spans="1:6">
      <c r="A109" s="46">
        <f>Comptes!A109</f>
        <v>41533</v>
      </c>
      <c r="B109" s="14" t="str">
        <f>Comptes!C109</f>
        <v>Indemnité Syndic AG 16 /09/ 2013</v>
      </c>
      <c r="C109" s="18">
        <f>$D$1*Comptes!D109</f>
        <v>37.200000000000003</v>
      </c>
      <c r="D109" s="18"/>
      <c r="E109" s="18">
        <f t="shared" si="3"/>
        <v>0</v>
      </c>
      <c r="F109" s="14"/>
    </row>
    <row r="110" spans="1:6">
      <c r="A110" s="46">
        <f>Comptes!A110</f>
        <v>41554</v>
      </c>
      <c r="B110" s="14" t="str">
        <f>Comptes!C110</f>
        <v>Appel de fonds</v>
      </c>
      <c r="C110" s="18">
        <f>$D$1*Comptes!D110</f>
        <v>0</v>
      </c>
      <c r="D110" s="18">
        <v>100</v>
      </c>
      <c r="E110" s="18">
        <v>0</v>
      </c>
      <c r="F110" s="14"/>
    </row>
    <row r="111" spans="1:6">
      <c r="A111" s="46">
        <f>Comptes!A111</f>
        <v>41586</v>
      </c>
      <c r="B111" s="14" t="str">
        <f>Comptes!C111</f>
        <v>Axa</v>
      </c>
      <c r="C111" s="18">
        <f>$D$1*Comptes!D111</f>
        <v>80.34084</v>
      </c>
      <c r="D111" s="18">
        <v>0</v>
      </c>
      <c r="E111" s="18">
        <f>D111</f>
        <v>0</v>
      </c>
      <c r="F111" s="14"/>
    </row>
    <row r="112" spans="1:6">
      <c r="A112" s="46">
        <f>Comptes!A112</f>
        <v>41604</v>
      </c>
      <c r="B112" s="14" t="str">
        <f>Comptes!C112</f>
        <v>gdf</v>
      </c>
      <c r="C112" s="18">
        <f>$D$1*Comptes!D112</f>
        <v>20.7483</v>
      </c>
      <c r="D112" s="18"/>
      <c r="E112" s="18">
        <f>D112</f>
        <v>0</v>
      </c>
      <c r="F112" s="14"/>
    </row>
    <row r="113" spans="1:6">
      <c r="A113" s="46">
        <f>Comptes!A113</f>
        <v>41646</v>
      </c>
      <c r="B113" s="14" t="str">
        <f>Comptes!C113</f>
        <v>Brussali 4 tr 2013+ mai2013</v>
      </c>
      <c r="C113" s="18">
        <f>$D$1*Comptes!D113</f>
        <v>19.77552</v>
      </c>
      <c r="D113" s="18"/>
      <c r="E113" s="18">
        <f>D113</f>
        <v>0</v>
      </c>
      <c r="F113" s="14"/>
    </row>
    <row r="114" spans="1:6">
      <c r="A114" s="46">
        <f>Comptes!A114</f>
        <v>41646</v>
      </c>
      <c r="B114" s="14" t="str">
        <f>Comptes!C114</f>
        <v>Appel de fonds</v>
      </c>
      <c r="C114" s="18">
        <f>$D$1*Comptes!D114</f>
        <v>0</v>
      </c>
      <c r="D114" s="18">
        <v>100</v>
      </c>
      <c r="E114" s="18">
        <v>0</v>
      </c>
      <c r="F114" s="14"/>
    </row>
    <row r="115" spans="1:6">
      <c r="A115" s="46">
        <f>Comptes!A115</f>
        <v>41650</v>
      </c>
      <c r="B115" s="14" t="str">
        <f>Comptes!C115</f>
        <v>EDf</v>
      </c>
      <c r="C115" s="18">
        <f>$D$1*Comptes!D115</f>
        <v>10.743359999999999</v>
      </c>
      <c r="D115" s="18"/>
      <c r="E115" s="18">
        <f>D115</f>
        <v>0</v>
      </c>
      <c r="F115" s="14"/>
    </row>
    <row r="116" spans="1:6">
      <c r="A116" s="46">
        <f>Comptes!A116</f>
        <v>41653</v>
      </c>
      <c r="B116" s="14" t="str">
        <f>Comptes!C116</f>
        <v>Veolia 2013</v>
      </c>
      <c r="C116" s="18">
        <f>$D$1*Comptes!D116</f>
        <v>44.708820000000003</v>
      </c>
      <c r="D116" s="18"/>
      <c r="E116" s="18">
        <f>D116</f>
        <v>0</v>
      </c>
      <c r="F116" s="14"/>
    </row>
    <row r="117" spans="1:6">
      <c r="A117" s="46">
        <f>Comptes!A117</f>
        <v>41677</v>
      </c>
      <c r="B117" s="14" t="str">
        <f>Comptes!C117</f>
        <v>Gdf suez</v>
      </c>
      <c r="C117" s="18">
        <f>$D$1*Comptes!D117</f>
        <v>110.5305</v>
      </c>
      <c r="D117" s="18"/>
      <c r="E117" s="18">
        <f>D117</f>
        <v>0</v>
      </c>
      <c r="F117" s="14"/>
    </row>
    <row r="118" spans="1:6">
      <c r="A118" s="46">
        <f>Comptes!A118</f>
        <v>41688</v>
      </c>
      <c r="B118" s="14" t="str">
        <f>Comptes!C118</f>
        <v>Appel de fonds</v>
      </c>
      <c r="C118" s="18">
        <f>$D$1*Comptes!D118</f>
        <v>0</v>
      </c>
      <c r="D118" s="18">
        <v>200</v>
      </c>
      <c r="E118" s="18">
        <v>0</v>
      </c>
      <c r="F118" s="14"/>
    </row>
    <row r="119" spans="1:6">
      <c r="A119" s="46">
        <f>Comptes!A119</f>
        <v>41712</v>
      </c>
      <c r="B119" s="14" t="str">
        <f>Comptes!C119</f>
        <v>Gdf</v>
      </c>
      <c r="C119" s="18">
        <f>$D$1*Comptes!D119</f>
        <v>130.03446</v>
      </c>
      <c r="D119" s="18"/>
      <c r="E119" s="18">
        <f>D119</f>
        <v>0</v>
      </c>
      <c r="F119" s="14"/>
    </row>
    <row r="120" spans="1:6">
      <c r="A120" s="46">
        <f>Comptes!A120</f>
        <v>41723</v>
      </c>
      <c r="B120" s="14" t="str">
        <f>Comptes!C120</f>
        <v>Brussali 1 TR 2014</v>
      </c>
      <c r="C120" s="18">
        <f>$D$1*Comptes!D120</f>
        <v>14.879999999999999</v>
      </c>
      <c r="D120" s="18"/>
      <c r="E120" s="18">
        <f>D120</f>
        <v>0</v>
      </c>
      <c r="F120" s="14"/>
    </row>
    <row r="121" spans="1:6">
      <c r="A121" s="46">
        <f>Comptes!A121</f>
        <v>41745</v>
      </c>
      <c r="B121" s="14" t="str">
        <f>Comptes!C121</f>
        <v>Appel de fonds</v>
      </c>
      <c r="C121" s="18">
        <f>$D$1*Comptes!D121</f>
        <v>0</v>
      </c>
      <c r="D121" s="18">
        <v>300</v>
      </c>
      <c r="E121" s="18">
        <v>0</v>
      </c>
      <c r="F121" s="14"/>
    </row>
    <row r="122" spans="1:6">
      <c r="A122" s="46">
        <f>Comptes!A122</f>
        <v>41781</v>
      </c>
      <c r="B122" s="14" t="str">
        <f>Comptes!C122</f>
        <v>Gdf suez</v>
      </c>
      <c r="C122" s="18">
        <f>$D$1*Comptes!D122</f>
        <v>34.335599999999999</v>
      </c>
      <c r="D122" s="18"/>
      <c r="E122" s="18">
        <f t="shared" ref="E122:E129" si="4">D122</f>
        <v>0</v>
      </c>
      <c r="F122" s="14"/>
    </row>
    <row r="123" spans="1:6">
      <c r="A123" s="46">
        <f>Comptes!A123</f>
        <v>41781</v>
      </c>
      <c r="B123" s="14" t="str">
        <f>Comptes!C123</f>
        <v>Edf</v>
      </c>
      <c r="C123" s="18">
        <f>$D$1*Comptes!D123</f>
        <v>17.370539999999998</v>
      </c>
      <c r="D123" s="18"/>
      <c r="E123" s="18">
        <f t="shared" si="4"/>
        <v>0</v>
      </c>
      <c r="F123" s="14"/>
    </row>
    <row r="124" spans="1:6">
      <c r="A124" s="46">
        <f>Comptes!A124</f>
        <v>41810</v>
      </c>
      <c r="B124" s="14" t="str">
        <f>Comptes!C124</f>
        <v>Brussali 2tr 2014</v>
      </c>
      <c r="C124" s="18">
        <f>$D$1*Comptes!D124</f>
        <v>14.879999999999999</v>
      </c>
      <c r="D124" s="18"/>
      <c r="E124" s="18">
        <f t="shared" si="4"/>
        <v>0</v>
      </c>
      <c r="F124" s="14"/>
    </row>
    <row r="125" spans="1:6">
      <c r="A125" s="46">
        <f>Comptes!A125</f>
        <v>41810</v>
      </c>
      <c r="B125" s="14" t="str">
        <f>Comptes!C125</f>
        <v>Veolia fa du 12 Juin 2014</v>
      </c>
      <c r="C125" s="18">
        <f>$D$1*Comptes!D125</f>
        <v>36.418800000000005</v>
      </c>
      <c r="D125" s="18"/>
      <c r="E125" s="18">
        <f t="shared" si="4"/>
        <v>0</v>
      </c>
      <c r="F125" s="14"/>
    </row>
    <row r="126" spans="1:6">
      <c r="A126" s="46">
        <f>Comptes!A126</f>
        <v>41810</v>
      </c>
      <c r="B126" s="14" t="str">
        <f>Comptes!C126</f>
        <v>Indemnités Syndic</v>
      </c>
      <c r="C126" s="18">
        <f>$D$1*Comptes!D126</f>
        <v>37.200000000000003</v>
      </c>
      <c r="D126" s="18"/>
      <c r="E126" s="18">
        <f t="shared" si="4"/>
        <v>0</v>
      </c>
      <c r="F126" s="14"/>
    </row>
    <row r="127" spans="1:6">
      <c r="A127" s="46">
        <f>Comptes!A127</f>
        <v>41841</v>
      </c>
      <c r="B127" s="14" t="str">
        <f>Comptes!C127</f>
        <v>gdf</v>
      </c>
      <c r="C127" s="18">
        <f>$D$1*Comptes!D127</f>
        <v>11.887259999999999</v>
      </c>
      <c r="D127" s="18"/>
      <c r="E127" s="18">
        <f t="shared" si="4"/>
        <v>0</v>
      </c>
      <c r="F127" s="14"/>
    </row>
    <row r="128" spans="1:6">
      <c r="A128" s="46">
        <f>Comptes!A128</f>
        <v>41892</v>
      </c>
      <c r="B128" s="14" t="str">
        <f>Comptes!C128</f>
        <v>Brussali 3 eme tri 2014</v>
      </c>
      <c r="C128" s="18">
        <f>$D$1*Comptes!D128</f>
        <v>14.879999999999999</v>
      </c>
      <c r="D128" s="18"/>
      <c r="E128" s="18">
        <f t="shared" si="4"/>
        <v>0</v>
      </c>
      <c r="F128" s="14"/>
    </row>
    <row r="129" spans="1:6">
      <c r="A129" s="46">
        <f>Comptes!A129</f>
        <v>41913</v>
      </c>
      <c r="B129" s="14" t="str">
        <f>Comptes!C129</f>
        <v>Alpilles gaz Fa n° 43557</v>
      </c>
      <c r="C129" s="18">
        <f>$D$1*Comptes!D129</f>
        <v>19.53</v>
      </c>
      <c r="D129" s="18"/>
      <c r="E129" s="18">
        <f t="shared" si="4"/>
        <v>0</v>
      </c>
      <c r="F129" s="14"/>
    </row>
    <row r="130" spans="1:6">
      <c r="A130" s="46">
        <f>Comptes!A130</f>
        <v>41939</v>
      </c>
      <c r="B130" s="14" t="str">
        <f>Comptes!C130</f>
        <v>Appel de fonds</v>
      </c>
      <c r="C130" s="18">
        <f>$D$1*Comptes!D130</f>
        <v>0</v>
      </c>
      <c r="D130" s="18">
        <v>100</v>
      </c>
      <c r="E130" s="18">
        <v>0</v>
      </c>
      <c r="F130" s="14"/>
    </row>
    <row r="131" spans="1:6">
      <c r="A131" s="46">
        <f>Comptes!A131</f>
        <v>41897</v>
      </c>
      <c r="B131" s="14" t="str">
        <f>Comptes!C131</f>
        <v>gdf</v>
      </c>
      <c r="C131" s="18">
        <f>$D$1*Comptes!D131</f>
        <v>10.092359999999999</v>
      </c>
      <c r="D131" s="18"/>
      <c r="E131" s="18">
        <f t="shared" ref="E131:E137" si="5">D131</f>
        <v>0</v>
      </c>
      <c r="F131" s="14"/>
    </row>
    <row r="132" spans="1:6">
      <c r="A132" s="46">
        <f>Comptes!A132</f>
        <v>41920</v>
      </c>
      <c r="B132" s="14" t="str">
        <f>Comptes!C132</f>
        <v>Bricoman / peinture</v>
      </c>
      <c r="C132" s="18">
        <f>$D$1*Comptes!D132</f>
        <v>6.5657999999999994</v>
      </c>
      <c r="D132" s="18"/>
      <c r="E132" s="18">
        <f t="shared" si="5"/>
        <v>0</v>
      </c>
      <c r="F132" s="14"/>
    </row>
    <row r="133" spans="1:6">
      <c r="A133" s="46">
        <f>Comptes!A133</f>
        <v>41963</v>
      </c>
      <c r="B133" s="14" t="str">
        <f>Comptes!C133</f>
        <v>EDF</v>
      </c>
      <c r="C133" s="18">
        <f>$D$1*Comptes!D133</f>
        <v>10.01238</v>
      </c>
      <c r="D133" s="18"/>
      <c r="E133" s="18">
        <f t="shared" si="5"/>
        <v>0</v>
      </c>
      <c r="F133" s="14"/>
    </row>
    <row r="134" spans="1:6">
      <c r="A134" s="46">
        <f>Comptes!A134</f>
        <v>41963</v>
      </c>
      <c r="B134" s="14" t="str">
        <f>Comptes!C134</f>
        <v>Fa Alpilles gaz ( depannage)</v>
      </c>
      <c r="C134" s="18">
        <f>$D$1*Comptes!D134</f>
        <v>3.9283200000000003</v>
      </c>
      <c r="D134" s="18">
        <v>0</v>
      </c>
      <c r="E134" s="18">
        <f t="shared" si="5"/>
        <v>0</v>
      </c>
      <c r="F134" s="14"/>
    </row>
    <row r="135" spans="1:6">
      <c r="A135" s="46">
        <f>Comptes!A135</f>
        <v>41985</v>
      </c>
      <c r="B135" s="14" t="str">
        <f>Comptes!C135</f>
        <v>Fa Brussali 37279</v>
      </c>
      <c r="C135" s="18">
        <f>$D$1*Comptes!D135</f>
        <v>4.9587599999999998</v>
      </c>
      <c r="D135" s="18"/>
      <c r="E135" s="18">
        <f t="shared" si="5"/>
        <v>0</v>
      </c>
      <c r="F135" s="14"/>
    </row>
    <row r="136" spans="1:6">
      <c r="A136" s="46">
        <f>Comptes!A136</f>
        <v>42002</v>
      </c>
      <c r="B136" s="14" t="str">
        <f>Comptes!C136</f>
        <v>Veolia Décembre</v>
      </c>
      <c r="C136" s="18">
        <f>$D$1*Comptes!D136</f>
        <v>56.508659999999999</v>
      </c>
      <c r="D136" s="18"/>
      <c r="E136" s="18">
        <f t="shared" si="5"/>
        <v>0</v>
      </c>
      <c r="F136" s="14"/>
    </row>
    <row r="137" spans="1:6">
      <c r="A137" s="46">
        <f>Comptes!A137</f>
        <v>42012</v>
      </c>
      <c r="B137" s="14" t="str">
        <f>Comptes!C137</f>
        <v>Gdf</v>
      </c>
      <c r="C137" s="18">
        <f>$D$1*Comptes!D137</f>
        <v>103.2021</v>
      </c>
      <c r="D137" s="18"/>
      <c r="E137" s="18">
        <f t="shared" si="5"/>
        <v>0</v>
      </c>
      <c r="F137" s="14"/>
    </row>
    <row r="138" spans="1:6">
      <c r="A138" s="46">
        <f>Comptes!A138</f>
        <v>42026</v>
      </c>
      <c r="B138" s="14" t="str">
        <f>Comptes!C138</f>
        <v>Appel de fonds</v>
      </c>
      <c r="C138" s="18">
        <f>$D$1*Comptes!D138</f>
        <v>0</v>
      </c>
      <c r="D138" s="18">
        <v>100</v>
      </c>
      <c r="E138" s="18">
        <v>0</v>
      </c>
      <c r="F138" s="14"/>
    </row>
    <row r="139" spans="1:6">
      <c r="A139" s="46">
        <f>Comptes!A139</f>
        <v>42039</v>
      </c>
      <c r="B139" s="14" t="str">
        <f>Comptes!C139</f>
        <v>Versement MR Mercury ( S/cheque 300 euros)</v>
      </c>
      <c r="C139" s="18">
        <f>$D$1*Comptes!D139</f>
        <v>0</v>
      </c>
      <c r="D139" s="18"/>
      <c r="E139" s="18">
        <f>D139</f>
        <v>0</v>
      </c>
      <c r="F139" s="14"/>
    </row>
    <row r="140" spans="1:6">
      <c r="A140" s="46">
        <f>Comptes!A140</f>
        <v>42039</v>
      </c>
      <c r="B140" s="14" t="str">
        <f>Comptes!C140</f>
        <v>Axa</v>
      </c>
      <c r="C140" s="18">
        <f>$D$1*Comptes!D140</f>
        <v>86.873159999999999</v>
      </c>
      <c r="D140" s="18"/>
      <c r="E140" s="18">
        <f>D140</f>
        <v>0</v>
      </c>
      <c r="F140" s="14"/>
    </row>
    <row r="141" spans="1:6">
      <c r="A141" s="46">
        <f>Comptes!A141</f>
        <v>42074</v>
      </c>
      <c r="B141" s="14" t="str">
        <f>Comptes!C141</f>
        <v>Brussali 1 tr 2015</v>
      </c>
      <c r="C141" s="18">
        <f>$D$1*Comptes!D141</f>
        <v>4.9587599999999998</v>
      </c>
      <c r="D141" s="18"/>
      <c r="E141" s="18">
        <f>D141</f>
        <v>0</v>
      </c>
      <c r="F141" s="14"/>
    </row>
    <row r="142" spans="1:6">
      <c r="A142" s="46">
        <f>Comptes!A142</f>
        <v>42075</v>
      </c>
      <c r="B142" s="14" t="str">
        <f>Comptes!C142</f>
        <v>Gdf</v>
      </c>
      <c r="C142" s="18">
        <f>$D$1*Comptes!D142</f>
        <v>104.13210000000001</v>
      </c>
      <c r="D142" s="18"/>
      <c r="E142" s="18">
        <f>D142</f>
        <v>0</v>
      </c>
      <c r="F142" s="14"/>
    </row>
    <row r="143" spans="1:6">
      <c r="A143" s="46">
        <f>Comptes!A143</f>
        <v>42075</v>
      </c>
      <c r="B143" s="14" t="str">
        <f>Comptes!C143</f>
        <v>Appel de fonds</v>
      </c>
      <c r="C143" s="18">
        <f>$D$1*Comptes!D143</f>
        <v>0</v>
      </c>
      <c r="D143" s="18">
        <v>100</v>
      </c>
      <c r="E143" s="18">
        <v>0</v>
      </c>
      <c r="F143" s="14"/>
    </row>
    <row r="144" spans="1:6">
      <c r="A144" s="46">
        <f>Comptes!A144</f>
        <v>42147</v>
      </c>
      <c r="B144" s="14" t="str">
        <f>Comptes!C144</f>
        <v>Gdf suez</v>
      </c>
      <c r="C144" s="18">
        <f>$D$1*Comptes!D144</f>
        <v>41.781179999999999</v>
      </c>
      <c r="D144" s="18"/>
      <c r="E144" s="18">
        <f>D144</f>
        <v>0</v>
      </c>
      <c r="F144" s="14"/>
    </row>
    <row r="145" spans="1:6">
      <c r="A145" s="46">
        <f>Comptes!A145</f>
        <v>42147</v>
      </c>
      <c r="B145" s="14" t="str">
        <f>Comptes!C145</f>
        <v>EDf</v>
      </c>
      <c r="C145" s="18">
        <f>$D$1*Comptes!D145</f>
        <v>19.14312</v>
      </c>
      <c r="D145" s="18"/>
      <c r="E145" s="18">
        <f>D145</f>
        <v>0</v>
      </c>
      <c r="F145" s="14"/>
    </row>
    <row r="146" spans="1:6">
      <c r="A146" s="46">
        <f>Comptes!A146</f>
        <v>42147</v>
      </c>
      <c r="B146" s="14" t="str">
        <f>Comptes!C146</f>
        <v>Appel de fonds</v>
      </c>
      <c r="C146" s="18">
        <f>$D$1*Comptes!D146</f>
        <v>0</v>
      </c>
      <c r="D146" s="18">
        <v>150</v>
      </c>
      <c r="E146" s="18">
        <v>0</v>
      </c>
      <c r="F146" s="14"/>
    </row>
    <row r="147" spans="1:6">
      <c r="A147" s="46">
        <f>Comptes!A147</f>
        <v>42166</v>
      </c>
      <c r="B147" s="14" t="str">
        <f>Comptes!C147</f>
        <v>gdf</v>
      </c>
      <c r="C147" s="18">
        <f>$D$1*Comptes!D147</f>
        <v>0.28272000000000003</v>
      </c>
      <c r="D147" s="18"/>
      <c r="E147" s="18">
        <f>D147</f>
        <v>0</v>
      </c>
      <c r="F147" s="14"/>
    </row>
    <row r="148" spans="1:6">
      <c r="A148" s="46">
        <f>Comptes!A148</f>
        <v>42166</v>
      </c>
      <c r="B148" s="14" t="str">
        <f>Comptes!C148</f>
        <v>Com annuelle BNP</v>
      </c>
      <c r="C148" s="18">
        <f>$D$1*Comptes!D148</f>
        <v>16.739999999999998</v>
      </c>
      <c r="D148" s="18"/>
      <c r="E148" s="18">
        <f>D148</f>
        <v>0</v>
      </c>
      <c r="F148" s="14"/>
    </row>
    <row r="149" spans="1:6">
      <c r="A149" s="46">
        <f>Comptes!A149</f>
        <v>42206</v>
      </c>
      <c r="B149" s="14" t="str">
        <f>Comptes!C149</f>
        <v>Brussali nettoyage N°37 762</v>
      </c>
      <c r="C149" s="18">
        <f>$D$1*Comptes!D149</f>
        <v>4.9587599999999998</v>
      </c>
      <c r="D149" s="18"/>
      <c r="E149" s="18">
        <f>D149</f>
        <v>0</v>
      </c>
      <c r="F149" s="14"/>
    </row>
    <row r="150" spans="1:6">
      <c r="A150" s="46">
        <f>Comptes!A150</f>
        <v>42206</v>
      </c>
      <c r="B150" s="14" t="str">
        <f>Comptes!C150</f>
        <v>gdf</v>
      </c>
      <c r="C150" s="18">
        <f>$D$1*Comptes!D150</f>
        <v>7.0233599999999994</v>
      </c>
      <c r="D150" s="18"/>
      <c r="E150" s="18">
        <f>D150</f>
        <v>0</v>
      </c>
      <c r="F150" s="14"/>
    </row>
    <row r="151" spans="1:6">
      <c r="A151" s="46">
        <f>Comptes!A151</f>
        <v>42181</v>
      </c>
      <c r="B151" s="14" t="str">
        <f>Comptes!C151</f>
        <v>Veolia</v>
      </c>
      <c r="C151" s="18">
        <f>$D$1*Comptes!D151</f>
        <v>44.234519999999996</v>
      </c>
      <c r="D151" s="18"/>
      <c r="E151" s="18">
        <f>D151</f>
        <v>0</v>
      </c>
      <c r="F151" s="14"/>
    </row>
    <row r="152" spans="1:6">
      <c r="A152" s="46">
        <f>Comptes!A152</f>
        <v>42181</v>
      </c>
      <c r="B152" s="14" t="str">
        <f>Comptes!C152</f>
        <v>Appel de fonds</v>
      </c>
      <c r="C152" s="18">
        <f>$D$1*Comptes!D152</f>
        <v>0</v>
      </c>
      <c r="D152" s="18">
        <v>150</v>
      </c>
      <c r="E152" s="18">
        <v>0</v>
      </c>
      <c r="F152" s="14"/>
    </row>
    <row r="153" spans="1:6">
      <c r="A153" s="46">
        <f>Comptes!A153</f>
        <v>42206</v>
      </c>
      <c r="B153" s="14" t="str">
        <f>Comptes!C153</f>
        <v>La poste enveloppes timbrées</v>
      </c>
      <c r="C153" s="18">
        <f>$D$1*Comptes!D153</f>
        <v>14.879999999999999</v>
      </c>
      <c r="D153" s="18"/>
      <c r="E153" s="18">
        <f t="shared" ref="E153:E160" si="6">D153</f>
        <v>0</v>
      </c>
      <c r="F153" s="14"/>
    </row>
    <row r="154" spans="1:6">
      <c r="A154" s="46">
        <f>Comptes!A154</f>
        <v>42235</v>
      </c>
      <c r="B154" s="14" t="str">
        <f>Comptes!C154</f>
        <v>Régularisation bnp Rbt</v>
      </c>
      <c r="C154" s="18">
        <f>$D$1*Comptes!D154</f>
        <v>-16.739999999999998</v>
      </c>
      <c r="D154" s="18"/>
      <c r="E154" s="18">
        <f t="shared" si="6"/>
        <v>0</v>
      </c>
      <c r="F154" s="14"/>
    </row>
    <row r="155" spans="1:6">
      <c r="A155" s="46">
        <f>Comptes!A155</f>
        <v>42265</v>
      </c>
      <c r="B155" s="14" t="str">
        <f>Comptes!C155</f>
        <v>gdf</v>
      </c>
      <c r="C155" s="18">
        <f>$D$1*Comptes!D155</f>
        <v>7.2912000000000008</v>
      </c>
      <c r="D155" s="18"/>
      <c r="E155" s="18">
        <f t="shared" si="6"/>
        <v>0</v>
      </c>
      <c r="F155" s="14"/>
    </row>
    <row r="156" spans="1:6">
      <c r="A156" s="46">
        <f>Comptes!A156</f>
        <v>42265</v>
      </c>
      <c r="B156" s="14" t="str">
        <f>Comptes!C156</f>
        <v>Axa cot 2015/2016</v>
      </c>
      <c r="C156" s="18">
        <f>$D$1*Comptes!D156</f>
        <v>90.044460000000001</v>
      </c>
      <c r="D156" s="18"/>
      <c r="E156" s="18">
        <f t="shared" si="6"/>
        <v>0</v>
      </c>
      <c r="F156" s="14"/>
    </row>
    <row r="157" spans="1:6">
      <c r="A157" s="46">
        <f>Comptes!A157</f>
        <v>42279</v>
      </c>
      <c r="B157" s="14" t="str">
        <f>Comptes!C157</f>
        <v>Indemnités C PALLARA</v>
      </c>
      <c r="C157" s="18">
        <f>$D$1*Comptes!D157</f>
        <v>37.200000000000003</v>
      </c>
      <c r="D157" s="18"/>
      <c r="E157" s="18">
        <f t="shared" si="6"/>
        <v>0</v>
      </c>
      <c r="F157" s="14"/>
    </row>
    <row r="158" spans="1:6">
      <c r="A158" s="46">
        <f>Comptes!A158</f>
        <v>42279</v>
      </c>
      <c r="B158" s="14" t="str">
        <f>Comptes!C158</f>
        <v>Fa RSB ramonage</v>
      </c>
      <c r="C158" s="18">
        <f>$D$1*Comptes!D158</f>
        <v>8.5559999999999992</v>
      </c>
      <c r="D158" s="18"/>
      <c r="E158" s="18">
        <f t="shared" si="6"/>
        <v>0</v>
      </c>
      <c r="F158" s="14"/>
    </row>
    <row r="159" spans="1:6">
      <c r="A159" s="46">
        <f>Comptes!A159</f>
        <v>42293</v>
      </c>
      <c r="B159" s="14" t="str">
        <f>Comptes!C159</f>
        <v>Fa Brussali</v>
      </c>
      <c r="C159" s="18">
        <f>$D$1*Comptes!D159</f>
        <v>4.9587599999999998</v>
      </c>
      <c r="D159" s="18"/>
      <c r="E159" s="18">
        <f t="shared" si="6"/>
        <v>0</v>
      </c>
      <c r="F159" s="14"/>
    </row>
    <row r="160" spans="1:6">
      <c r="A160" s="46">
        <f>Comptes!A160</f>
        <v>42293</v>
      </c>
      <c r="B160" s="14" t="str">
        <f>Comptes!C160</f>
        <v>Axa Rbt</v>
      </c>
      <c r="C160" s="18">
        <f>$D$1*Comptes!D160</f>
        <v>-51.15</v>
      </c>
      <c r="D160" s="18"/>
      <c r="E160" s="18">
        <f t="shared" si="6"/>
        <v>0</v>
      </c>
      <c r="F160" s="14"/>
    </row>
    <row r="161" spans="1:6">
      <c r="A161" s="46">
        <f>Comptes!A161</f>
        <v>42293</v>
      </c>
      <c r="B161" s="14" t="str">
        <f>Comptes!C161</f>
        <v>Appel de fonds</v>
      </c>
      <c r="C161" s="18">
        <f>$D$1*Comptes!D161</f>
        <v>0</v>
      </c>
      <c r="D161" s="18">
        <v>80</v>
      </c>
      <c r="E161" s="18">
        <v>0</v>
      </c>
      <c r="F161" s="14"/>
    </row>
    <row r="162" spans="1:6">
      <c r="A162" s="46">
        <f>Comptes!A162</f>
        <v>42314</v>
      </c>
      <c r="B162" s="14" t="str">
        <f>Comptes!C162</f>
        <v>Fa Plomberie Provençale</v>
      </c>
      <c r="C162" s="18">
        <f>$D$1*Comptes!D162</f>
        <v>72.244259999999997</v>
      </c>
      <c r="D162" s="18"/>
      <c r="E162" s="18">
        <f>D162</f>
        <v>0</v>
      </c>
      <c r="F162" s="14"/>
    </row>
    <row r="163" spans="1:6">
      <c r="A163" s="46">
        <f>Comptes!A163</f>
        <v>42324</v>
      </c>
      <c r="B163" s="14" t="str">
        <f>Comptes!C163</f>
        <v>gdf</v>
      </c>
      <c r="C163" s="18">
        <f>$D$1*Comptes!D163</f>
        <v>26.4678</v>
      </c>
      <c r="D163" s="18"/>
      <c r="E163" s="18">
        <f>D163</f>
        <v>0</v>
      </c>
      <c r="F163" s="14"/>
    </row>
    <row r="164" spans="1:6">
      <c r="A164" s="46">
        <f>Comptes!A164</f>
        <v>42324</v>
      </c>
      <c r="B164" s="14" t="str">
        <f>Comptes!C164</f>
        <v>edf 8421</v>
      </c>
      <c r="C164" s="18">
        <f>$D$1*Comptes!D164</f>
        <v>12.419219999999999</v>
      </c>
      <c r="D164" s="18"/>
      <c r="E164" s="18">
        <f>D164</f>
        <v>0</v>
      </c>
      <c r="F164" s="14"/>
    </row>
    <row r="165" spans="1:6">
      <c r="A165" s="46">
        <f>Comptes!A165</f>
        <v>42341</v>
      </c>
      <c r="B165" s="14" t="str">
        <f>Comptes!C165</f>
        <v>veolia</v>
      </c>
      <c r="C165" s="18">
        <f>$D$1*Comptes!D165</f>
        <v>50.660820000000001</v>
      </c>
      <c r="D165" s="18"/>
      <c r="E165" s="18">
        <f t="shared" ref="E165:E184" si="7">D165</f>
        <v>0</v>
      </c>
      <c r="F165" s="14"/>
    </row>
    <row r="166" spans="1:6">
      <c r="A166" s="46">
        <f>Comptes!A166</f>
        <v>42352</v>
      </c>
      <c r="B166" s="14" t="str">
        <f>Comptes!C166</f>
        <v>Appel de fonds</v>
      </c>
      <c r="C166" s="18">
        <f>$D$1*Comptes!D166</f>
        <v>0</v>
      </c>
      <c r="D166" s="18">
        <v>100</v>
      </c>
      <c r="E166" s="18">
        <v>0</v>
      </c>
      <c r="F166" s="14"/>
    </row>
    <row r="167" spans="1:6">
      <c r="A167" s="46">
        <f>Comptes!A167</f>
        <v>42387</v>
      </c>
      <c r="B167" s="14" t="str">
        <f>Comptes!C167</f>
        <v>Engie ( Gaz )</v>
      </c>
      <c r="C167" s="18">
        <f>$D$1*Comptes!D167</f>
        <v>82.284539999999993</v>
      </c>
      <c r="D167" s="18"/>
      <c r="E167" s="18">
        <f t="shared" si="7"/>
        <v>0</v>
      </c>
      <c r="F167" s="14"/>
    </row>
    <row r="168" spans="1:6">
      <c r="A168" s="46">
        <f>Comptes!A168</f>
        <v>42387</v>
      </c>
      <c r="B168" s="14" t="str">
        <f>Comptes!C168</f>
        <v>Brussali</v>
      </c>
      <c r="C168" s="18">
        <f>$D$1*Comptes!D168</f>
        <v>4.9587599999999998</v>
      </c>
      <c r="D168" s="18"/>
      <c r="E168" s="18">
        <f t="shared" si="7"/>
        <v>0</v>
      </c>
      <c r="F168" s="14"/>
    </row>
    <row r="169" spans="1:6">
      <c r="A169" s="46">
        <f>Comptes!A169</f>
        <v>1.1680555555555556</v>
      </c>
      <c r="B169" s="14" t="str">
        <f>Comptes!C169</f>
        <v>Appel de fonds</v>
      </c>
      <c r="C169" s="18">
        <f>$D$1*Comptes!D169</f>
        <v>0</v>
      </c>
      <c r="D169" s="18">
        <v>100</v>
      </c>
      <c r="E169" s="18">
        <v>0</v>
      </c>
      <c r="F169" s="14"/>
    </row>
    <row r="170" spans="1:6">
      <c r="A170" s="46">
        <f>Comptes!A170</f>
        <v>42439</v>
      </c>
      <c r="B170" s="14" t="str">
        <f>Comptes!C170</f>
        <v>Engie ( Gaz )</v>
      </c>
      <c r="C170" s="18">
        <f>$D$1*Comptes!D170</f>
        <v>85.362840000000006</v>
      </c>
      <c r="D170" s="18"/>
      <c r="E170" s="18">
        <f t="shared" si="7"/>
        <v>0</v>
      </c>
      <c r="F170" s="14"/>
    </row>
    <row r="171" spans="1:6">
      <c r="A171" s="46">
        <f>Comptes!A171</f>
        <v>42478</v>
      </c>
      <c r="B171" s="14" t="str">
        <f>Comptes!C171</f>
        <v>Brussali</v>
      </c>
      <c r="C171" s="18">
        <f>$D$1*Comptes!D171</f>
        <v>4.9587599999999998</v>
      </c>
      <c r="D171" s="18"/>
      <c r="E171" s="18">
        <f t="shared" si="7"/>
        <v>0</v>
      </c>
      <c r="F171" s="14"/>
    </row>
    <row r="172" spans="1:6">
      <c r="A172" s="46">
        <f>Comptes!A172</f>
        <v>42478</v>
      </c>
      <c r="B172" s="14" t="str">
        <f>Comptes!C172</f>
        <v>boite aux lettres</v>
      </c>
      <c r="C172" s="18">
        <f>$D$1*Comptes!D172</f>
        <v>6.2998199999999995</v>
      </c>
      <c r="D172" s="18"/>
      <c r="E172" s="18">
        <f t="shared" si="7"/>
        <v>0</v>
      </c>
      <c r="F172" s="14"/>
    </row>
    <row r="173" spans="1:6">
      <c r="A173" s="46">
        <f>Comptes!A173</f>
        <v>42513</v>
      </c>
      <c r="B173" s="14" t="str">
        <f>Comptes!C173</f>
        <v>Engie ( Gaz )</v>
      </c>
      <c r="C173" s="18">
        <f>$D$1*Comptes!D173</f>
        <v>53.731679999999997</v>
      </c>
      <c r="D173" s="18"/>
      <c r="E173" s="18">
        <f t="shared" si="7"/>
        <v>0</v>
      </c>
      <c r="F173" s="14"/>
    </row>
    <row r="174" spans="1:6">
      <c r="A174" s="46">
        <f>Comptes!A174</f>
        <v>42523</v>
      </c>
      <c r="B174" s="14" t="str">
        <f>Comptes!C174</f>
        <v>Appel de fonds</v>
      </c>
      <c r="C174" s="18">
        <f>$D$1*Comptes!D174</f>
        <v>0</v>
      </c>
      <c r="D174" s="18">
        <v>100</v>
      </c>
      <c r="E174" s="18">
        <v>0</v>
      </c>
      <c r="F174" s="14"/>
    </row>
    <row r="175" spans="1:6">
      <c r="A175" s="46">
        <f>Comptes!A175</f>
        <v>42500</v>
      </c>
      <c r="B175" s="14" t="str">
        <f>Comptes!C175</f>
        <v>frais Bnp</v>
      </c>
      <c r="C175" s="18">
        <f>$D$1*Comptes!D175</f>
        <v>16.739999999999998</v>
      </c>
      <c r="D175" s="18"/>
      <c r="E175" s="18">
        <f t="shared" si="7"/>
        <v>0</v>
      </c>
      <c r="F175" s="14"/>
    </row>
    <row r="176" spans="1:6">
      <c r="A176" s="46">
        <f>Comptes!A176</f>
        <v>42542</v>
      </c>
      <c r="B176" s="14" t="str">
        <f>Comptes!C176</f>
        <v>Edf</v>
      </c>
      <c r="C176" s="18">
        <f>$D$1*Comptes!D176</f>
        <v>18.53304</v>
      </c>
      <c r="D176" s="18"/>
      <c r="E176" s="18">
        <f t="shared" si="7"/>
        <v>0</v>
      </c>
      <c r="F176" s="14"/>
    </row>
    <row r="177" spans="1:6">
      <c r="A177" s="46">
        <f>Comptes!A177</f>
        <v>42537</v>
      </c>
      <c r="B177" s="14" t="str">
        <f>Comptes!C177</f>
        <v>retrocession frais bnp</v>
      </c>
      <c r="C177" s="18">
        <f>$D$1*Comptes!D177</f>
        <v>-16.739999999999998</v>
      </c>
      <c r="D177" s="18"/>
      <c r="E177" s="18">
        <f t="shared" si="7"/>
        <v>0</v>
      </c>
      <c r="F177" s="14"/>
    </row>
    <row r="178" spans="1:6">
      <c r="A178" s="46">
        <f>Comptes!A178</f>
        <v>42576</v>
      </c>
      <c r="B178" s="14" t="str">
        <f>Comptes!C178</f>
        <v>Veolia</v>
      </c>
      <c r="C178" s="18">
        <f>$D$1*Comptes!D178</f>
        <v>39.876539999999999</v>
      </c>
      <c r="D178" s="18"/>
      <c r="E178" s="18">
        <f t="shared" si="7"/>
        <v>0</v>
      </c>
      <c r="F178" s="14"/>
    </row>
    <row r="179" spans="1:6">
      <c r="A179" s="46">
        <f>Comptes!A179</f>
        <v>42576</v>
      </c>
      <c r="B179" s="14" t="str">
        <f>Comptes!C179</f>
        <v>Engie ( Gaz )</v>
      </c>
      <c r="C179" s="18">
        <f>$D$1*Comptes!D179</f>
        <v>10.80846</v>
      </c>
      <c r="D179" s="18"/>
      <c r="E179" s="18">
        <f t="shared" si="7"/>
        <v>0</v>
      </c>
      <c r="F179" s="14"/>
    </row>
    <row r="180" spans="1:6">
      <c r="A180" s="46">
        <f>Comptes!A180</f>
        <v>42585</v>
      </c>
      <c r="B180" s="14" t="str">
        <f>Comptes!C180</f>
        <v>Appel de fonds</v>
      </c>
      <c r="C180" s="18">
        <f>$D$1*Comptes!D180</f>
        <v>0</v>
      </c>
      <c r="D180" s="18">
        <v>100</v>
      </c>
      <c r="E180" s="18">
        <v>0</v>
      </c>
      <c r="F180" s="14"/>
    </row>
    <row r="181" spans="1:6">
      <c r="A181" s="46">
        <f>Comptes!A181</f>
        <v>42585</v>
      </c>
      <c r="B181" s="14" t="str">
        <f>Comptes!C181</f>
        <v>Fa Brussali 07</v>
      </c>
      <c r="C181" s="18">
        <f>$D$1*Comptes!D181</f>
        <v>4.9587599999999998</v>
      </c>
      <c r="D181" s="18"/>
      <c r="E181" s="18">
        <f t="shared" si="7"/>
        <v>0</v>
      </c>
      <c r="F181" s="14"/>
    </row>
    <row r="182" spans="1:6">
      <c r="A182" s="46">
        <f>Comptes!A182</f>
        <v>42618</v>
      </c>
      <c r="B182" s="14" t="str">
        <f>Comptes!C182</f>
        <v>Appel de fonds</v>
      </c>
      <c r="C182" s="18">
        <f>$D$1*Comptes!D182</f>
        <v>0</v>
      </c>
      <c r="D182" s="18">
        <v>100</v>
      </c>
      <c r="E182" s="18">
        <v>0</v>
      </c>
      <c r="F182" s="14"/>
    </row>
    <row r="183" spans="1:6">
      <c r="A183" s="46">
        <f>Comptes!A183</f>
        <v>42625</v>
      </c>
      <c r="B183" s="14" t="str">
        <f>Comptes!C183</f>
        <v>Indemnités 2016 C,Pallara</v>
      </c>
      <c r="C183" s="18">
        <f>$D$1*Comptes!D183</f>
        <v>46.5</v>
      </c>
      <c r="D183" s="18"/>
      <c r="E183" s="18">
        <f t="shared" si="7"/>
        <v>0</v>
      </c>
      <c r="F183" s="14"/>
    </row>
    <row r="184" spans="1:6">
      <c r="A184" s="46">
        <f>Comptes!A184</f>
        <v>42639</v>
      </c>
      <c r="B184" s="14" t="str">
        <f>Comptes!C184</f>
        <v>Engie ( Gaz )</v>
      </c>
      <c r="C184" s="18">
        <f>$D$1*Comptes!D184</f>
        <v>17.565839999999998</v>
      </c>
      <c r="D184" s="18"/>
      <c r="E184" s="18">
        <f t="shared" si="7"/>
        <v>0</v>
      </c>
      <c r="F184" s="14"/>
    </row>
    <row r="185" spans="1:6">
      <c r="A185" s="46">
        <f>Comptes!A185</f>
        <v>42639</v>
      </c>
      <c r="B185" s="14" t="str">
        <f>Comptes!C185</f>
        <v>Axa cot 2016/2017</v>
      </c>
      <c r="C185" s="18">
        <f>$D$1*Comptes!D185</f>
        <v>93.273420000000002</v>
      </c>
      <c r="D185" s="18"/>
      <c r="E185" s="18">
        <f t="shared" ref="E185:E192" si="8">D185</f>
        <v>0</v>
      </c>
      <c r="F185" s="14"/>
    </row>
    <row r="186" spans="1:6">
      <c r="A186" s="46">
        <f>Comptes!A186</f>
        <v>42688</v>
      </c>
      <c r="B186" s="14" t="str">
        <f>Comptes!C186</f>
        <v>Edf</v>
      </c>
      <c r="C186" s="18">
        <f>$D$1*Comptes!D186</f>
        <v>11.25858</v>
      </c>
      <c r="D186" s="18"/>
      <c r="E186" s="18">
        <f t="shared" si="8"/>
        <v>0</v>
      </c>
      <c r="F186" s="14"/>
    </row>
    <row r="187" spans="1:6">
      <c r="A187" s="46">
        <f>Comptes!A187</f>
        <v>42688</v>
      </c>
      <c r="B187" s="14" t="str">
        <f>Comptes!C187</f>
        <v>rsb N° 288 ctn spot Chaudiére</v>
      </c>
      <c r="C187" s="18">
        <f>$D$1*Comptes!D187</f>
        <v>14.547059999999998</v>
      </c>
      <c r="D187" s="18"/>
      <c r="E187" s="18">
        <f t="shared" si="8"/>
        <v>0</v>
      </c>
      <c r="F187" s="14"/>
    </row>
    <row r="188" spans="1:6">
      <c r="A188" s="46">
        <f>Comptes!A188</f>
        <v>42688</v>
      </c>
      <c r="B188" s="14" t="str">
        <f>Comptes!C188</f>
        <v>Brussali fm 39 652</v>
      </c>
      <c r="C188" s="18">
        <f>$D$1*Comptes!D188</f>
        <v>4.9587599999999998</v>
      </c>
      <c r="D188" s="18"/>
      <c r="E188" s="18">
        <f t="shared" si="8"/>
        <v>0</v>
      </c>
      <c r="F188" s="14"/>
    </row>
    <row r="189" spans="1:6">
      <c r="A189" s="46">
        <f>Comptes!A189</f>
        <v>42689</v>
      </c>
      <c r="B189" s="14" t="str">
        <f>Comptes!C189</f>
        <v>Appel de fond</v>
      </c>
      <c r="C189" s="18">
        <f>$D$1*Comptes!D189</f>
        <v>0</v>
      </c>
      <c r="D189" s="18">
        <v>100</v>
      </c>
      <c r="E189" s="18">
        <v>0</v>
      </c>
      <c r="F189" s="14"/>
    </row>
    <row r="190" spans="1:6">
      <c r="A190" s="46">
        <f>Comptes!A190</f>
        <v>42689</v>
      </c>
      <c r="B190" s="14" t="str">
        <f>Comptes!C190</f>
        <v>Rsb ramonage</v>
      </c>
      <c r="C190" s="18">
        <f>$D$1*Comptes!D190</f>
        <v>21.762</v>
      </c>
      <c r="D190" s="18"/>
      <c r="E190" s="18">
        <f t="shared" si="8"/>
        <v>0</v>
      </c>
      <c r="F190" s="14"/>
    </row>
    <row r="191" spans="1:6">
      <c r="A191" s="46">
        <f>Comptes!A191</f>
        <v>42690</v>
      </c>
      <c r="B191" s="14" t="str">
        <f>Comptes!C191</f>
        <v>Engie ( Gaz )</v>
      </c>
      <c r="C191" s="18">
        <f>$D$1*Comptes!D191</f>
        <v>5.5056000000000003</v>
      </c>
      <c r="D191" s="18"/>
      <c r="E191" s="18">
        <f t="shared" si="8"/>
        <v>0</v>
      </c>
      <c r="F191" s="14"/>
    </row>
    <row r="192" spans="1:6">
      <c r="A192" s="46">
        <f>Comptes!A192</f>
        <v>42723</v>
      </c>
      <c r="B192" s="14" t="str">
        <f>Comptes!C192</f>
        <v>Veolia 7480</v>
      </c>
      <c r="C192" s="18">
        <f>$D$1*Comptes!D192</f>
        <v>32.91084</v>
      </c>
      <c r="D192" s="18"/>
      <c r="E192" s="18">
        <f t="shared" si="8"/>
        <v>0</v>
      </c>
      <c r="F192" s="14"/>
    </row>
    <row r="193" spans="1:6">
      <c r="A193" s="46">
        <v>0</v>
      </c>
      <c r="B193" s="14" t="str">
        <f>Comptes!C193</f>
        <v>Engie ( Gaz )</v>
      </c>
      <c r="C193" s="18">
        <f>$D$1*Comptes!D193</f>
        <v>80.253420000000006</v>
      </c>
      <c r="D193" s="18"/>
      <c r="E193" s="18">
        <f>D193</f>
        <v>0</v>
      </c>
      <c r="F193" s="14"/>
    </row>
    <row r="194" spans="1:6">
      <c r="A194" s="46">
        <v>42779</v>
      </c>
      <c r="B194" s="14" t="s">
        <v>8</v>
      </c>
      <c r="C194" s="18">
        <v>0</v>
      </c>
      <c r="D194" s="18">
        <v>100</v>
      </c>
      <c r="E194" s="18">
        <v>0</v>
      </c>
      <c r="F194" s="14"/>
    </row>
    <row r="195" spans="1:6">
      <c r="A195" s="46">
        <f>Comptes!A195</f>
        <v>42790</v>
      </c>
      <c r="B195" s="14" t="str">
        <f>Comptes!C195</f>
        <v>Appel de fonds, chaudiére</v>
      </c>
      <c r="C195" s="18">
        <f>$D$1*Comptes!D195</f>
        <v>0</v>
      </c>
      <c r="D195" s="18">
        <v>126.04</v>
      </c>
      <c r="E195" s="18">
        <v>0</v>
      </c>
      <c r="F195" s="14"/>
    </row>
    <row r="196" spans="1:6">
      <c r="A196" s="46">
        <f>Comptes!A196</f>
        <v>42794</v>
      </c>
      <c r="B196" s="14" t="str">
        <f>Comptes!C196</f>
        <v>Brussali</v>
      </c>
      <c r="C196" s="18">
        <f>$D$1*Comptes!D196</f>
        <v>4.9587599999999998</v>
      </c>
      <c r="D196" s="18"/>
      <c r="E196" s="18">
        <f>D196</f>
        <v>0</v>
      </c>
      <c r="F196" s="14"/>
    </row>
    <row r="197" spans="1:6">
      <c r="A197" s="46">
        <f>Comptes!A197</f>
        <v>42804</v>
      </c>
      <c r="B197" s="14" t="str">
        <f>Comptes!C197</f>
        <v>F 50775 A,S,G Chaudiere</v>
      </c>
      <c r="C197" s="18">
        <f>$D$1*Comptes!D197</f>
        <v>126.03731999999999</v>
      </c>
      <c r="D197" s="18"/>
      <c r="E197" s="18">
        <f>D197</f>
        <v>0</v>
      </c>
      <c r="F197" s="14"/>
    </row>
    <row r="198" spans="1:6">
      <c r="A198" s="46">
        <f>Comptes!A198</f>
        <v>42804</v>
      </c>
      <c r="B198" s="14" t="str">
        <f>Comptes!C198</f>
        <v>Engie ( Gaz )</v>
      </c>
      <c r="C198" s="18">
        <f>$D$1*Comptes!D198</f>
        <v>88.383480000000006</v>
      </c>
      <c r="D198" s="18"/>
      <c r="E198" s="18">
        <f>D198</f>
        <v>0</v>
      </c>
      <c r="F198" s="14"/>
    </row>
    <row r="199" spans="1:6">
      <c r="A199" s="46">
        <f>Comptes!A199</f>
        <v>42823</v>
      </c>
      <c r="B199" s="14" t="str">
        <f>Comptes!C199</f>
        <v>fa Brussali n° fm 40336</v>
      </c>
      <c r="C199" s="18">
        <f>$D$1*Comptes!D199</f>
        <v>4.9587599999999998</v>
      </c>
      <c r="D199" s="18"/>
      <c r="E199" s="18">
        <f t="shared" ref="E199:E248" si="9">D199</f>
        <v>0</v>
      </c>
      <c r="F199" s="14"/>
    </row>
    <row r="200" spans="1:6">
      <c r="A200" s="46">
        <f>Comptes!A200</f>
        <v>42843</v>
      </c>
      <c r="B200" s="14" t="str">
        <f>Comptes!C200</f>
        <v>Appel de fonds Chaudiére</v>
      </c>
      <c r="C200" s="18">
        <f>$D$1*Comptes!D200</f>
        <v>0</v>
      </c>
      <c r="D200" s="18">
        <v>364</v>
      </c>
      <c r="E200" s="18">
        <v>0</v>
      </c>
      <c r="F200" s="14"/>
    </row>
    <row r="201" spans="1:6">
      <c r="A201" s="46">
        <f>Comptes!A201</f>
        <v>42849</v>
      </c>
      <c r="B201" s="14" t="str">
        <f>Comptes!C201</f>
        <v>Appel de fonds, gestion courante</v>
      </c>
      <c r="C201" s="18">
        <f>$D$1*Comptes!D201</f>
        <v>0</v>
      </c>
      <c r="D201" s="18">
        <v>100</v>
      </c>
      <c r="E201" s="18">
        <v>0</v>
      </c>
      <c r="F201" s="14"/>
    </row>
    <row r="202" spans="1:6">
      <c r="A202" s="46">
        <f>Comptes!A202</f>
        <v>42867</v>
      </c>
      <c r="B202" s="14" t="str">
        <f>Comptes!C202</f>
        <v>Frais annuel Bnp</v>
      </c>
      <c r="C202" s="18">
        <f>$D$1*Comptes!D202</f>
        <v>16.739999999999998</v>
      </c>
      <c r="D202" s="18"/>
      <c r="E202" s="18">
        <f t="shared" si="9"/>
        <v>0</v>
      </c>
      <c r="F202" s="14"/>
    </row>
    <row r="203" spans="1:6">
      <c r="A203" s="46">
        <f>Comptes!A203</f>
        <v>42870</v>
      </c>
      <c r="B203" s="14" t="str">
        <f>Comptes!C203</f>
        <v>ACPTE FA Simon 171399</v>
      </c>
      <c r="C203" s="18">
        <f>$D$1*Comptes!D203</f>
        <v>120.9</v>
      </c>
      <c r="D203" s="18"/>
      <c r="E203" s="18">
        <f t="shared" si="9"/>
        <v>0</v>
      </c>
      <c r="F203" s="14"/>
    </row>
    <row r="204" spans="1:6">
      <c r="A204" s="46">
        <f>Comptes!A204</f>
        <v>42874</v>
      </c>
      <c r="B204" s="14" t="str">
        <f>Comptes!C204</f>
        <v>Entretien Simon</v>
      </c>
      <c r="C204" s="18">
        <f>$D$1*Comptes!D204</f>
        <v>21.576000000000001</v>
      </c>
      <c r="D204" s="18"/>
      <c r="E204" s="18">
        <f t="shared" si="9"/>
        <v>0</v>
      </c>
      <c r="F204" s="14"/>
    </row>
    <row r="205" spans="1:6">
      <c r="A205" s="46">
        <f>Comptes!A205</f>
        <v>42874</v>
      </c>
      <c r="B205" s="14" t="str">
        <f>Comptes!C205</f>
        <v>solde fa Simon 171399 chaudiere</v>
      </c>
      <c r="C205" s="18">
        <f>$D$1*Comptes!D205</f>
        <v>242.38590000000002</v>
      </c>
      <c r="D205" s="18"/>
      <c r="E205" s="18">
        <f t="shared" si="9"/>
        <v>0</v>
      </c>
      <c r="F205" s="14"/>
    </row>
    <row r="206" spans="1:6">
      <c r="A206" s="46">
        <f>Comptes!A206</f>
        <v>42860</v>
      </c>
      <c r="B206" s="14" t="str">
        <f>Comptes!C206</f>
        <v>EDF 10005901442</v>
      </c>
      <c r="C206" s="18">
        <f>$D$1*Comptes!D206</f>
        <v>17.9862</v>
      </c>
      <c r="D206" s="18"/>
      <c r="E206" s="18">
        <f t="shared" si="9"/>
        <v>0</v>
      </c>
      <c r="F206" s="14"/>
    </row>
    <row r="207" spans="1:6">
      <c r="A207" s="46">
        <f>Comptes!A207</f>
        <v>42881</v>
      </c>
      <c r="B207" s="14" t="str">
        <f>Comptes!C207</f>
        <v xml:space="preserve">Engie gaz </v>
      </c>
      <c r="C207" s="18">
        <f>$D$1*Comptes!D207</f>
        <v>69.982500000000002</v>
      </c>
      <c r="D207" s="18"/>
      <c r="E207" s="18">
        <f t="shared" si="9"/>
        <v>0</v>
      </c>
      <c r="F207" s="14"/>
    </row>
    <row r="208" spans="1:6">
      <c r="A208" s="46">
        <f>Comptes!A208</f>
        <v>42899</v>
      </c>
      <c r="B208" s="14" t="str">
        <f>Comptes!C208</f>
        <v xml:space="preserve">Veolia </v>
      </c>
      <c r="C208" s="18">
        <f>$D$1*Comptes!D208</f>
        <v>25.284839999999999</v>
      </c>
      <c r="D208" s="18"/>
      <c r="E208" s="18">
        <f t="shared" si="9"/>
        <v>0</v>
      </c>
      <c r="F208" s="14"/>
    </row>
    <row r="209" spans="1:6">
      <c r="A209" s="46">
        <f>Comptes!A209</f>
        <v>42921</v>
      </c>
      <c r="B209" s="14" t="str">
        <f>Comptes!C209</f>
        <v>Appel de fonds</v>
      </c>
      <c r="C209" s="18">
        <f>$D$1*Comptes!D209</f>
        <v>0</v>
      </c>
      <c r="D209" s="18">
        <v>200</v>
      </c>
      <c r="E209" s="18">
        <v>0</v>
      </c>
      <c r="F209" s="14"/>
    </row>
    <row r="210" spans="1:6">
      <c r="A210" s="46">
        <f>Comptes!A210</f>
        <v>42942</v>
      </c>
      <c r="B210" s="14" t="str">
        <f>Comptes!C210</f>
        <v>Fa ENGIE 120004679775</v>
      </c>
      <c r="C210" s="18">
        <f>$D$1*Comptes!D210</f>
        <v>8.28444</v>
      </c>
      <c r="D210" s="18"/>
      <c r="E210" s="18">
        <f t="shared" si="9"/>
        <v>0</v>
      </c>
      <c r="F210" s="14"/>
    </row>
    <row r="211" spans="1:6">
      <c r="A211" s="46">
        <f>Comptes!A211</f>
        <v>42972</v>
      </c>
      <c r="B211" s="14" t="str">
        <f>Comptes!C211</f>
        <v>Brussali</v>
      </c>
      <c r="C211" s="18">
        <f>$D$1*Comptes!D211</f>
        <v>14.879999999999999</v>
      </c>
      <c r="D211" s="18"/>
      <c r="E211" s="18">
        <f t="shared" si="9"/>
        <v>0</v>
      </c>
      <c r="F211" s="14"/>
    </row>
    <row r="212" spans="1:6">
      <c r="A212" s="46">
        <f>Comptes!A212</f>
        <v>43007</v>
      </c>
      <c r="B212" s="14" t="str">
        <f>Comptes!C212</f>
        <v>Indemnités annuelle Mr Pallara</v>
      </c>
      <c r="C212" s="18">
        <f>$D$1*Comptes!D212</f>
        <v>46.5</v>
      </c>
      <c r="D212" s="18"/>
      <c r="E212" s="18">
        <f t="shared" si="9"/>
        <v>0</v>
      </c>
      <c r="F212" s="14"/>
    </row>
    <row r="213" spans="1:6">
      <c r="A213" s="46">
        <f>Comptes!A213</f>
        <v>43007</v>
      </c>
      <c r="B213" s="14" t="str">
        <f>Comptes!C213</f>
        <v>Appels de fonds</v>
      </c>
      <c r="C213" s="18">
        <f>$D$1*Comptes!D213</f>
        <v>0</v>
      </c>
      <c r="D213" s="18">
        <v>120</v>
      </c>
      <c r="E213" s="18">
        <v>0</v>
      </c>
      <c r="F213" s="14"/>
    </row>
    <row r="214" spans="1:6">
      <c r="A214" s="46">
        <f>Comptes!A214</f>
        <v>43007</v>
      </c>
      <c r="B214" s="14" t="str">
        <f>Comptes!C214</f>
        <v>Brussali 3em tri</v>
      </c>
      <c r="C214" s="18">
        <f>$D$1*Comptes!D214</f>
        <v>14.879999999999999</v>
      </c>
      <c r="D214" s="18"/>
      <c r="E214" s="18">
        <f t="shared" si="9"/>
        <v>0</v>
      </c>
      <c r="F214" s="14"/>
    </row>
    <row r="215" spans="1:6">
      <c r="A215" s="46">
        <f>Comptes!A215</f>
        <v>43007</v>
      </c>
      <c r="B215" s="14" t="str">
        <f>Comptes!C215</f>
        <v>Axa cotisation 2017/2018</v>
      </c>
      <c r="C215" s="18">
        <f>$D$1*Comptes!D215</f>
        <v>98.537219999999991</v>
      </c>
      <c r="D215" s="18"/>
      <c r="E215" s="18">
        <f t="shared" si="9"/>
        <v>0</v>
      </c>
      <c r="F215" s="14"/>
    </row>
    <row r="216" spans="1:6">
      <c r="A216" s="46">
        <f>Comptes!A216</f>
        <v>43011</v>
      </c>
      <c r="B216" s="14" t="str">
        <f>Comptes!C216</f>
        <v>engie</v>
      </c>
      <c r="C216" s="18">
        <f>$D$1*Comptes!D216</f>
        <v>7.8640800000000004</v>
      </c>
      <c r="D216" s="18"/>
      <c r="E216" s="18">
        <f t="shared" si="9"/>
        <v>0</v>
      </c>
      <c r="F216" s="14"/>
    </row>
    <row r="217" spans="1:6">
      <c r="A217" s="46">
        <f>Comptes!A217</f>
        <v>43044</v>
      </c>
      <c r="B217" s="14" t="str">
        <f>Comptes!C217</f>
        <v>edf</v>
      </c>
      <c r="C217" s="18">
        <f>$D$1*Comptes!D217</f>
        <v>12.073259999999999</v>
      </c>
      <c r="D217" s="18"/>
      <c r="E217" s="18">
        <f t="shared" si="9"/>
        <v>0</v>
      </c>
      <c r="F217" s="14"/>
    </row>
    <row r="218" spans="1:6">
      <c r="A218" s="46">
        <f>Comptes!A218</f>
        <v>43050</v>
      </c>
      <c r="B218" s="14" t="str">
        <f>Comptes!C218</f>
        <v>engie</v>
      </c>
      <c r="C218" s="18">
        <f>$D$1*Comptes!D218</f>
        <v>6.9712799999999993</v>
      </c>
      <c r="D218" s="18"/>
      <c r="E218" s="18">
        <f t="shared" si="9"/>
        <v>0</v>
      </c>
      <c r="F218" s="14"/>
    </row>
    <row r="219" spans="1:6">
      <c r="A219" s="46">
        <f>Comptes!A219</f>
        <v>43051</v>
      </c>
      <c r="B219" s="14" t="str">
        <f>Comptes!C219</f>
        <v>Appel de fonds</v>
      </c>
      <c r="C219" s="18">
        <f>$D$1*Comptes!D219</f>
        <v>0</v>
      </c>
      <c r="D219" s="18">
        <v>120</v>
      </c>
      <c r="E219" s="18">
        <v>0</v>
      </c>
      <c r="F219" s="14"/>
    </row>
    <row r="220" spans="1:6">
      <c r="A220" s="46">
        <f>Comptes!A220</f>
        <v>43108</v>
      </c>
      <c r="B220" s="14" t="str">
        <f>Comptes!C220</f>
        <v>Brussali 4em tri 2014</v>
      </c>
      <c r="C220" s="18">
        <f>$D$1*Comptes!D220</f>
        <v>15.415679999999998</v>
      </c>
      <c r="D220" s="18"/>
      <c r="E220" s="18">
        <f t="shared" si="9"/>
        <v>0</v>
      </c>
      <c r="F220" s="14"/>
    </row>
    <row r="221" spans="1:6">
      <c r="A221" s="46">
        <f>Comptes!A221</f>
        <v>43116</v>
      </c>
      <c r="B221" s="14" t="str">
        <f>Comptes!C221</f>
        <v>Engie</v>
      </c>
      <c r="C221" s="18">
        <f>$D$1*Comptes!D221</f>
        <v>88.999139999999997</v>
      </c>
      <c r="D221" s="18"/>
      <c r="E221" s="18">
        <f t="shared" si="9"/>
        <v>0</v>
      </c>
      <c r="F221" s="14"/>
    </row>
    <row r="222" spans="1:6">
      <c r="A222" s="46">
        <f>Comptes!A222</f>
        <v>43157</v>
      </c>
      <c r="B222" s="14" t="str">
        <f>Comptes!C222</f>
        <v>Eau</v>
      </c>
      <c r="C222" s="18">
        <f>$D$1*Comptes!D222</f>
        <v>24.633839999999999</v>
      </c>
      <c r="D222" s="18"/>
      <c r="E222" s="18">
        <f t="shared" si="9"/>
        <v>0</v>
      </c>
      <c r="F222" s="14"/>
    </row>
    <row r="223" spans="1:6">
      <c r="A223" s="46">
        <f>Comptes!A223</f>
        <v>43157</v>
      </c>
      <c r="B223" s="14" t="str">
        <f>Comptes!C223</f>
        <v>Appel de fonds</v>
      </c>
      <c r="C223" s="18">
        <f>$D$1*Comptes!D223</f>
        <v>0</v>
      </c>
      <c r="D223" s="18">
        <v>120</v>
      </c>
      <c r="E223" s="18">
        <v>0</v>
      </c>
      <c r="F223" s="14"/>
    </row>
    <row r="224" spans="1:6">
      <c r="A224" s="46">
        <f>Comptes!A224</f>
        <v>43185</v>
      </c>
      <c r="B224" s="14" t="str">
        <f>Comptes!C224</f>
        <v>Engie</v>
      </c>
      <c r="C224" s="18">
        <f>$D$1*Comptes!D224</f>
        <v>97.742999999999995</v>
      </c>
      <c r="D224" s="18"/>
      <c r="E224" s="18">
        <f t="shared" si="9"/>
        <v>0</v>
      </c>
      <c r="F224" s="14"/>
    </row>
    <row r="225" spans="1:6">
      <c r="A225" s="46">
        <f>Comptes!A225</f>
        <v>43208</v>
      </c>
      <c r="B225" s="14" t="str">
        <f>Comptes!C225</f>
        <v>Brussali 1 tr 18</v>
      </c>
      <c r="C225" s="18">
        <f>$D$1*Comptes!D225</f>
        <v>14.879999999999999</v>
      </c>
      <c r="D225" s="18"/>
      <c r="E225" s="18">
        <f t="shared" si="9"/>
        <v>0</v>
      </c>
      <c r="F225" s="14"/>
    </row>
    <row r="226" spans="1:6">
      <c r="A226" s="46">
        <f>Comptes!A226</f>
        <v>43229</v>
      </c>
      <c r="B226" s="14" t="str">
        <f>Comptes!C226</f>
        <v>Appel de fonds</v>
      </c>
      <c r="C226" s="18">
        <f>$D$1*Comptes!D226</f>
        <v>0</v>
      </c>
      <c r="D226" s="18">
        <v>120</v>
      </c>
      <c r="E226" s="18">
        <v>0</v>
      </c>
      <c r="F226" s="14"/>
    </row>
    <row r="227" spans="1:6">
      <c r="A227" s="46">
        <f>Comptes!A227</f>
        <v>43242</v>
      </c>
      <c r="B227" s="14" t="str">
        <f>Comptes!C227</f>
        <v>Edf du 05/05</v>
      </c>
      <c r="C227" s="18">
        <f>$D$1*Comptes!D227</f>
        <v>15.61284</v>
      </c>
      <c r="D227" s="18"/>
      <c r="E227" s="18">
        <f t="shared" si="9"/>
        <v>0</v>
      </c>
      <c r="F227" s="14"/>
    </row>
    <row r="228" spans="1:6">
      <c r="A228" s="46">
        <f>Comptes!A228</f>
        <v>43249</v>
      </c>
      <c r="B228" s="14" t="str">
        <f>Comptes!C228</f>
        <v xml:space="preserve">Engie gaz </v>
      </c>
      <c r="C228" s="18">
        <f>$D$1*Comptes!D228</f>
        <v>69.86160000000001</v>
      </c>
      <c r="D228" s="18"/>
      <c r="E228" s="18">
        <f t="shared" si="9"/>
        <v>0</v>
      </c>
      <c r="F228" s="14"/>
    </row>
    <row r="229" spans="1:6">
      <c r="A229" s="46">
        <f>Comptes!A229</f>
        <v>43266</v>
      </c>
      <c r="B229" s="14" t="str">
        <f>Comptes!C229</f>
        <v>Sté Simon Ent/ Dep 2018/2019</v>
      </c>
      <c r="C229" s="18">
        <f>$D$1*Comptes!D229</f>
        <v>27.155999999999999</v>
      </c>
      <c r="D229" s="18"/>
      <c r="E229" s="18">
        <f t="shared" si="9"/>
        <v>0</v>
      </c>
      <c r="F229" s="14"/>
    </row>
    <row r="230" spans="1:6">
      <c r="A230" s="46">
        <f>Comptes!A230</f>
        <v>0</v>
      </c>
      <c r="B230" s="14">
        <f>Comptes!C230</f>
        <v>0</v>
      </c>
      <c r="C230" s="18">
        <f>$D$1*Comptes!D230</f>
        <v>0</v>
      </c>
      <c r="D230" s="18"/>
      <c r="E230" s="18">
        <f t="shared" si="9"/>
        <v>0</v>
      </c>
      <c r="F230" s="14"/>
    </row>
    <row r="231" spans="1:6">
      <c r="A231" s="46">
        <f>Comptes!A231</f>
        <v>0</v>
      </c>
      <c r="B231" s="14">
        <f>Comptes!C231</f>
        <v>0</v>
      </c>
      <c r="C231" s="18">
        <f>$D$1*Comptes!D231</f>
        <v>0</v>
      </c>
      <c r="D231" s="18"/>
      <c r="E231" s="18">
        <f t="shared" si="9"/>
        <v>0</v>
      </c>
      <c r="F231" s="14"/>
    </row>
    <row r="232" spans="1:6">
      <c r="A232" s="46">
        <f>Comptes!A232</f>
        <v>0</v>
      </c>
      <c r="B232" s="14">
        <f>Comptes!C232</f>
        <v>0</v>
      </c>
      <c r="C232" s="18">
        <f>$D$1*Comptes!D232</f>
        <v>0</v>
      </c>
      <c r="D232" s="18"/>
      <c r="E232" s="18">
        <f t="shared" si="9"/>
        <v>0</v>
      </c>
      <c r="F232" s="14"/>
    </row>
    <row r="233" spans="1:6">
      <c r="A233" s="46">
        <f>Comptes!A233</f>
        <v>0</v>
      </c>
      <c r="B233" s="14">
        <f>Comptes!C233</f>
        <v>0</v>
      </c>
      <c r="C233" s="18">
        <f>$D$1*Comptes!D233</f>
        <v>0</v>
      </c>
      <c r="D233" s="18"/>
      <c r="E233" s="18">
        <f t="shared" si="9"/>
        <v>0</v>
      </c>
      <c r="F233" s="14"/>
    </row>
    <row r="234" spans="1:6">
      <c r="A234" s="46">
        <f>Comptes!A234</f>
        <v>0</v>
      </c>
      <c r="B234" s="14">
        <f>Comptes!C234</f>
        <v>0</v>
      </c>
      <c r="C234" s="18">
        <f>$D$1*Comptes!D234</f>
        <v>0</v>
      </c>
      <c r="D234" s="18"/>
      <c r="E234" s="18">
        <f t="shared" si="9"/>
        <v>0</v>
      </c>
      <c r="F234" s="14"/>
    </row>
    <row r="235" spans="1:6">
      <c r="A235" s="46">
        <f>Comptes!A235</f>
        <v>0</v>
      </c>
      <c r="B235" s="14">
        <f>Comptes!C235</f>
        <v>0</v>
      </c>
      <c r="C235" s="18">
        <f>$D$1*Comptes!D235</f>
        <v>0</v>
      </c>
      <c r="D235" s="18"/>
      <c r="E235" s="18">
        <f t="shared" si="9"/>
        <v>0</v>
      </c>
      <c r="F235" s="14"/>
    </row>
    <row r="236" spans="1:6">
      <c r="A236" s="46">
        <f>Comptes!A236</f>
        <v>0</v>
      </c>
      <c r="B236" s="14">
        <f>Comptes!C236</f>
        <v>0</v>
      </c>
      <c r="C236" s="18">
        <f>$D$1*Comptes!D236</f>
        <v>0</v>
      </c>
      <c r="D236" s="18"/>
      <c r="E236" s="18">
        <f t="shared" si="9"/>
        <v>0</v>
      </c>
      <c r="F236" s="14"/>
    </row>
    <row r="237" spans="1:6">
      <c r="A237" s="46">
        <f>Comptes!A237</f>
        <v>0</v>
      </c>
      <c r="B237" s="14">
        <f>Comptes!C237</f>
        <v>0</v>
      </c>
      <c r="C237" s="18">
        <f>$D$1*Comptes!D237</f>
        <v>0</v>
      </c>
      <c r="D237" s="18"/>
      <c r="E237" s="18">
        <f t="shared" si="9"/>
        <v>0</v>
      </c>
      <c r="F237" s="14"/>
    </row>
    <row r="238" spans="1:6">
      <c r="A238" s="46">
        <f>Comptes!A238</f>
        <v>0</v>
      </c>
      <c r="B238" s="14">
        <f>Comptes!C238</f>
        <v>0</v>
      </c>
      <c r="C238" s="18">
        <f>$D$1*Comptes!D238</f>
        <v>0</v>
      </c>
      <c r="D238" s="18"/>
      <c r="E238" s="18">
        <f t="shared" si="9"/>
        <v>0</v>
      </c>
      <c r="F238" s="14"/>
    </row>
    <row r="239" spans="1:6">
      <c r="A239" s="46">
        <f>Comptes!A239</f>
        <v>0</v>
      </c>
      <c r="B239" s="14">
        <f>Comptes!C239</f>
        <v>0</v>
      </c>
      <c r="C239" s="18">
        <f>$D$1*Comptes!D239</f>
        <v>0</v>
      </c>
      <c r="D239" s="18"/>
      <c r="E239" s="18">
        <f t="shared" si="9"/>
        <v>0</v>
      </c>
      <c r="F239" s="14"/>
    </row>
    <row r="240" spans="1:6">
      <c r="A240" s="46">
        <f>Comptes!A240</f>
        <v>0</v>
      </c>
      <c r="B240" s="14">
        <f>Comptes!C240</f>
        <v>0</v>
      </c>
      <c r="C240" s="18">
        <f>$D$1*Comptes!D240</f>
        <v>0</v>
      </c>
      <c r="D240" s="18"/>
      <c r="E240" s="18">
        <f t="shared" si="9"/>
        <v>0</v>
      </c>
      <c r="F240" s="14"/>
    </row>
    <row r="241" spans="1:6">
      <c r="A241" s="46">
        <f>Comptes!A241</f>
        <v>0</v>
      </c>
      <c r="B241" s="14">
        <f>Comptes!C241</f>
        <v>0</v>
      </c>
      <c r="C241" s="18">
        <f>$D$1*Comptes!D241</f>
        <v>0</v>
      </c>
      <c r="D241" s="18"/>
      <c r="E241" s="18">
        <f t="shared" si="9"/>
        <v>0</v>
      </c>
      <c r="F241" s="14"/>
    </row>
    <row r="242" spans="1:6">
      <c r="A242" s="46">
        <f>Comptes!A242</f>
        <v>0</v>
      </c>
      <c r="B242" s="14">
        <f>Comptes!C242</f>
        <v>0</v>
      </c>
      <c r="C242" s="18">
        <f>$D$1*Comptes!D242</f>
        <v>0</v>
      </c>
      <c r="D242" s="18"/>
      <c r="E242" s="18">
        <f t="shared" si="9"/>
        <v>0</v>
      </c>
      <c r="F242" s="14"/>
    </row>
    <row r="243" spans="1:6">
      <c r="A243" s="46">
        <f>Comptes!A243</f>
        <v>0</v>
      </c>
      <c r="B243" s="14">
        <f>Comptes!C243</f>
        <v>0</v>
      </c>
      <c r="C243" s="18">
        <f>$D$1*Comptes!D243</f>
        <v>0</v>
      </c>
      <c r="D243" s="18"/>
      <c r="E243" s="18">
        <f t="shared" si="9"/>
        <v>0</v>
      </c>
      <c r="F243" s="14"/>
    </row>
    <row r="244" spans="1:6">
      <c r="A244" s="46">
        <f>Comptes!A244</f>
        <v>0</v>
      </c>
      <c r="B244" s="14">
        <f>Comptes!C244</f>
        <v>0</v>
      </c>
      <c r="C244" s="18">
        <f>$D$1*Comptes!D244</f>
        <v>0</v>
      </c>
      <c r="D244" s="18"/>
      <c r="E244" s="18">
        <f t="shared" si="9"/>
        <v>0</v>
      </c>
      <c r="F244" s="14"/>
    </row>
    <row r="245" spans="1:6">
      <c r="A245" s="46">
        <f>Comptes!A245</f>
        <v>0</v>
      </c>
      <c r="B245" s="14">
        <f>Comptes!C245</f>
        <v>0</v>
      </c>
      <c r="C245" s="18">
        <f>$D$1*Comptes!D245</f>
        <v>0</v>
      </c>
      <c r="D245" s="18"/>
      <c r="E245" s="18">
        <f t="shared" si="9"/>
        <v>0</v>
      </c>
      <c r="F245" s="14"/>
    </row>
    <row r="246" spans="1:6">
      <c r="A246" s="46">
        <f>Comptes!A246</f>
        <v>0</v>
      </c>
      <c r="B246" s="14">
        <f>Comptes!C246</f>
        <v>0</v>
      </c>
      <c r="C246" s="18">
        <f>$D$1*Comptes!D246</f>
        <v>0</v>
      </c>
      <c r="D246" s="18"/>
      <c r="E246" s="18">
        <f t="shared" si="9"/>
        <v>0</v>
      </c>
      <c r="F246" s="14"/>
    </row>
    <row r="247" spans="1:6">
      <c r="A247" s="46">
        <f>Comptes!A247</f>
        <v>0</v>
      </c>
      <c r="B247" s="14">
        <f>Comptes!C247</f>
        <v>0</v>
      </c>
      <c r="C247" s="18">
        <f>$D$1*Comptes!D247</f>
        <v>0</v>
      </c>
      <c r="D247" s="18"/>
      <c r="E247" s="18">
        <f t="shared" si="9"/>
        <v>0</v>
      </c>
      <c r="F247" s="14"/>
    </row>
    <row r="248" spans="1:6">
      <c r="A248" s="46">
        <f>Comptes!A248</f>
        <v>0</v>
      </c>
      <c r="B248" s="14">
        <f>Comptes!C248</f>
        <v>0</v>
      </c>
      <c r="C248" s="18">
        <f>$D$1*Comptes!D248</f>
        <v>0</v>
      </c>
      <c r="D248" s="18"/>
      <c r="E248" s="18">
        <f t="shared" si="9"/>
        <v>0</v>
      </c>
      <c r="F248" s="14"/>
    </row>
    <row r="249" spans="1:6" ht="11.25" customHeight="1">
      <c r="A249" s="46"/>
      <c r="B249" s="14"/>
      <c r="C249" s="18"/>
      <c r="D249" s="18"/>
      <c r="E249" s="18"/>
    </row>
    <row r="250" spans="1:6">
      <c r="A250" s="1"/>
      <c r="B250" s="27" t="s">
        <v>88</v>
      </c>
      <c r="C250" s="28">
        <f>SUM(C5:C249)</f>
        <v>11338.127359999995</v>
      </c>
      <c r="D250" s="28">
        <f>SUM(D5:D249)</f>
        <v>11357.7916</v>
      </c>
      <c r="E250" s="28">
        <f>SUM(E6:E134)</f>
        <v>0</v>
      </c>
    </row>
    <row r="251" spans="1:6">
      <c r="A251" s="1"/>
      <c r="C251" s="4"/>
      <c r="D251" s="4"/>
      <c r="E251" s="45" t="s">
        <v>109</v>
      </c>
    </row>
    <row r="252" spans="1:6">
      <c r="A252" s="1"/>
      <c r="B252" s="31" t="s">
        <v>110</v>
      </c>
      <c r="C252" s="61">
        <f>D250-C250-E250</f>
        <v>19.66424000000552</v>
      </c>
      <c r="D252" s="61"/>
      <c r="E252" s="21">
        <f>C252+E250</f>
        <v>19.66424000000552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52"/>
  <sheetViews>
    <sheetView workbookViewId="0">
      <pane ySplit="4" topLeftCell="A210" activePane="bottomLeft" state="frozen"/>
      <selection activeCell="A200" sqref="A200:IV200"/>
      <selection pane="bottomLeft" activeCell="E227" sqref="E227"/>
    </sheetView>
  </sheetViews>
  <sheetFormatPr baseColWidth="10" defaultRowHeight="12.75"/>
  <cols>
    <col min="1" max="1" width="11.42578125" style="3"/>
    <col min="2" max="2" width="42.85546875" style="3" customWidth="1"/>
    <col min="3" max="16384" width="11.42578125" style="3"/>
  </cols>
  <sheetData>
    <row r="1" spans="1:5">
      <c r="A1" s="27" t="s">
        <v>93</v>
      </c>
      <c r="B1" s="31" t="s">
        <v>117</v>
      </c>
      <c r="C1" s="27" t="s">
        <v>95</v>
      </c>
      <c r="D1" s="31">
        <v>0.151</v>
      </c>
    </row>
    <row r="4" spans="1:5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</row>
    <row r="5" spans="1:5">
      <c r="A5" s="1"/>
      <c r="B5" s="3" t="str">
        <f>Comptes!C5</f>
        <v>Travaux hors budget + fd de roulement</v>
      </c>
      <c r="C5" s="4">
        <f>$D$1*Comptes!D5</f>
        <v>0</v>
      </c>
      <c r="D5" s="4">
        <v>177.21359999999999</v>
      </c>
    </row>
    <row r="6" spans="1:5">
      <c r="A6" s="1"/>
      <c r="B6" s="3" t="str">
        <f>Comptes!C6</f>
        <v>Appel de fonds</v>
      </c>
      <c r="C6" s="4">
        <f>$D$1*Comptes!D6</f>
        <v>0</v>
      </c>
      <c r="D6" s="4">
        <v>1076.1769999999999</v>
      </c>
    </row>
    <row r="7" spans="1:5">
      <c r="A7" s="1"/>
      <c r="B7" s="3" t="str">
        <f>Comptes!C7</f>
        <v>Copro créditeurs</v>
      </c>
      <c r="C7" s="4">
        <f>$D$1*Comptes!D7</f>
        <v>0</v>
      </c>
      <c r="D7" s="4"/>
    </row>
    <row r="8" spans="1:5">
      <c r="A8" s="1"/>
      <c r="B8" s="3" t="str">
        <f>Comptes!C8</f>
        <v>Copro débiteurs</v>
      </c>
      <c r="C8" s="4">
        <f>$D$1*Comptes!D8</f>
        <v>0</v>
      </c>
      <c r="D8" s="4">
        <v>-332.72</v>
      </c>
    </row>
    <row r="9" spans="1:5">
      <c r="A9" s="1"/>
      <c r="B9" s="3" t="str">
        <f>Comptes!C9</f>
        <v>Charges</v>
      </c>
      <c r="C9" s="4">
        <f>$D$1*Comptes!D9</f>
        <v>465.92559999999997</v>
      </c>
      <c r="D9" s="4"/>
    </row>
    <row r="10" spans="1:5">
      <c r="A10" s="1"/>
      <c r="B10" s="3" t="str">
        <f>Comptes!C10</f>
        <v>Charges imputable Augier de Crémiers 2240,55€</v>
      </c>
      <c r="C10" s="4">
        <f>Mercury!J7</f>
        <v>309.68</v>
      </c>
      <c r="D10" s="38">
        <v>353.55</v>
      </c>
    </row>
    <row r="11" spans="1:5">
      <c r="A11" s="1">
        <f>Comptes!A11</f>
        <v>39986</v>
      </c>
      <c r="B11" s="3" t="str">
        <f>Comptes!C11</f>
        <v>Brussali Entretien</v>
      </c>
      <c r="C11" s="4">
        <f>$D$1*Comptes!D11</f>
        <v>11.80518</v>
      </c>
      <c r="D11" s="4"/>
    </row>
    <row r="12" spans="1:5">
      <c r="A12" s="1">
        <f>Comptes!A12</f>
        <v>40003</v>
      </c>
      <c r="B12" s="3" t="str">
        <f>Comptes!C12</f>
        <v>GDF</v>
      </c>
      <c r="C12" s="4">
        <f>$D$1*Comptes!D12</f>
        <v>4.5405699999999998</v>
      </c>
      <c r="D12" s="4"/>
    </row>
    <row r="13" spans="1:5">
      <c r="A13" s="1">
        <f>Comptes!A13</f>
        <v>40003</v>
      </c>
      <c r="B13" s="3" t="str">
        <f>Comptes!C13</f>
        <v>Véolia</v>
      </c>
      <c r="C13" s="4">
        <f>$D$1*Comptes!D13</f>
        <v>10.98676</v>
      </c>
      <c r="D13" s="4"/>
    </row>
    <row r="14" spans="1:5">
      <c r="A14" s="1">
        <f>Comptes!A14</f>
        <v>40079</v>
      </c>
      <c r="B14" s="3" t="str">
        <f>Comptes!C14</f>
        <v>GDF</v>
      </c>
      <c r="C14" s="4">
        <f>$D$1*Comptes!D14</f>
        <v>8.7126999999999999</v>
      </c>
      <c r="D14" s="4"/>
    </row>
    <row r="15" spans="1:5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44.575199999999995</v>
      </c>
      <c r="D15" s="4"/>
    </row>
    <row r="16" spans="1:5">
      <c r="A16" s="1">
        <f>Comptes!A16</f>
        <v>40126</v>
      </c>
      <c r="B16" s="3" t="str">
        <f>Comptes!C16</f>
        <v>GDF</v>
      </c>
      <c r="C16" s="4">
        <f>$D$1*Comptes!D16</f>
        <v>9.6926899999999989</v>
      </c>
      <c r="D16" s="4"/>
    </row>
    <row r="17" spans="1:4">
      <c r="A17" s="1">
        <f>Comptes!A17</f>
        <v>40125</v>
      </c>
      <c r="B17" s="3" t="str">
        <f>Comptes!C17</f>
        <v>EDF</v>
      </c>
      <c r="C17" s="4">
        <f>$D$1*Comptes!D17</f>
        <v>8.8697400000000002</v>
      </c>
      <c r="D17" s="4"/>
    </row>
    <row r="18" spans="1:4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2.6243799999999999</v>
      </c>
      <c r="D18" s="4"/>
    </row>
    <row r="19" spans="1:4">
      <c r="A19" s="1">
        <f>Comptes!A19</f>
        <v>40187</v>
      </c>
      <c r="B19" s="3" t="str">
        <f>Comptes!C19</f>
        <v>Véolia</v>
      </c>
      <c r="C19" s="4">
        <f>$D$1*Comptes!D19</f>
        <v>16.845559999999999</v>
      </c>
      <c r="D19" s="4"/>
    </row>
    <row r="20" spans="1:4">
      <c r="A20" s="1">
        <f>Comptes!A20</f>
        <v>40081</v>
      </c>
      <c r="B20" s="3" t="str">
        <f>Comptes!C20</f>
        <v>Brussali Entretien</v>
      </c>
      <c r="C20" s="4">
        <f>$D$1*Comptes!D20</f>
        <v>11.80518</v>
      </c>
      <c r="D20" s="4"/>
    </row>
    <row r="21" spans="1:4">
      <c r="A21" s="1">
        <f>Comptes!A21</f>
        <v>40161</v>
      </c>
      <c r="B21" s="3" t="str">
        <f>Comptes!C21</f>
        <v>Brussali Entretien</v>
      </c>
      <c r="C21" s="4">
        <f>$D$1*Comptes!D21</f>
        <v>12.99808</v>
      </c>
      <c r="D21" s="4"/>
    </row>
    <row r="22" spans="1:4">
      <c r="A22" s="1">
        <f>Comptes!A22</f>
        <v>40188</v>
      </c>
      <c r="B22" s="3" t="str">
        <f>Comptes!C22</f>
        <v>GDF</v>
      </c>
      <c r="C22" s="4">
        <f>$D$1*Comptes!D22</f>
        <v>47.6556</v>
      </c>
      <c r="D22" s="43"/>
    </row>
    <row r="23" spans="1:4">
      <c r="A23" s="1">
        <f>Comptes!A23</f>
        <v>40189</v>
      </c>
      <c r="B23" s="3" t="str">
        <f>Comptes!C23</f>
        <v>SARL Alpilles GAZ Services</v>
      </c>
      <c r="C23" s="4">
        <f>$D$1*Comptes!D23</f>
        <v>17.229099999999999</v>
      </c>
      <c r="D23" s="4"/>
    </row>
    <row r="24" spans="1:4">
      <c r="A24" s="1">
        <f>Comptes!A24</f>
        <v>40197</v>
      </c>
      <c r="B24" s="3" t="str">
        <f>Comptes!C24</f>
        <v>Timbres</v>
      </c>
      <c r="C24" s="4">
        <f>$D$1*Comptes!D24</f>
        <v>2.0294399999999997</v>
      </c>
      <c r="D24" s="4"/>
    </row>
    <row r="25" spans="1:4">
      <c r="A25" s="1">
        <f>Comptes!A25</f>
        <v>40246</v>
      </c>
      <c r="B25" s="3" t="str">
        <f>Comptes!C25</f>
        <v>GDF</v>
      </c>
      <c r="C25" s="4">
        <f>$D$1*Comptes!D25</f>
        <v>47.480440000000002</v>
      </c>
      <c r="D25" s="4"/>
    </row>
    <row r="26" spans="1:4">
      <c r="A26" s="1">
        <f>Comptes!A26</f>
        <v>40254</v>
      </c>
      <c r="B26" s="3" t="str">
        <f>Comptes!C26</f>
        <v>Brussali Entretien</v>
      </c>
      <c r="C26" s="4">
        <f>$D$1*Comptes!D26</f>
        <v>11.80518</v>
      </c>
      <c r="D26" s="4"/>
    </row>
    <row r="27" spans="1:4">
      <c r="A27" s="1">
        <f>Comptes!A27</f>
        <v>40325</v>
      </c>
      <c r="B27" s="3" t="str">
        <f>Comptes!C27</f>
        <v>GDF</v>
      </c>
      <c r="C27" s="4">
        <f>$D$1*Comptes!D27</f>
        <v>34.668089999999999</v>
      </c>
      <c r="D27" s="4"/>
    </row>
    <row r="28" spans="1:4">
      <c r="A28" s="1">
        <f>Comptes!A28</f>
        <v>40362</v>
      </c>
      <c r="B28" s="3" t="str">
        <f>Comptes!C28</f>
        <v>Véolia</v>
      </c>
      <c r="C28" s="4">
        <f>$D$1*Comptes!D28</f>
        <v>25.303069999999998</v>
      </c>
      <c r="D28" s="4"/>
    </row>
    <row r="29" spans="1:4">
      <c r="A29" s="1">
        <f>Comptes!A29</f>
        <v>40326</v>
      </c>
      <c r="B29" s="3" t="str">
        <f>Comptes!C29</f>
        <v>EDF</v>
      </c>
      <c r="C29" s="4">
        <f>$D$1*Comptes!D29</f>
        <v>11.636060000000001</v>
      </c>
      <c r="D29" s="4"/>
    </row>
    <row r="30" spans="1:4">
      <c r="A30" s="1">
        <f>Comptes!A30</f>
        <v>40354</v>
      </c>
      <c r="B30" s="3" t="str">
        <f>Comptes!C30</f>
        <v>Brussali Entretien</v>
      </c>
      <c r="C30" s="4">
        <f>$D$1*Comptes!D30</f>
        <v>11.80518</v>
      </c>
      <c r="D30" s="4"/>
    </row>
    <row r="31" spans="1:4">
      <c r="A31" s="1">
        <f>Comptes!A31</f>
        <v>40382</v>
      </c>
      <c r="B31" s="3" t="str">
        <f>Comptes!C31</f>
        <v>GDF</v>
      </c>
      <c r="C31" s="4">
        <f>$D$1*Comptes!D31</f>
        <v>7.4141000000000004</v>
      </c>
      <c r="D31" s="4"/>
    </row>
    <row r="32" spans="1:4">
      <c r="A32" s="1">
        <f>Comptes!A32</f>
        <v>40429</v>
      </c>
      <c r="B32" s="3" t="str">
        <f>Comptes!C32</f>
        <v>GDF</v>
      </c>
      <c r="C32" s="4">
        <f>$D$1*Comptes!D32</f>
        <v>6.4582700000000006</v>
      </c>
      <c r="D32" s="4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49.342269999999999</v>
      </c>
      <c r="D33" s="4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"/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11.80518</v>
      </c>
      <c r="D35" s="4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83.05</v>
      </c>
      <c r="D36" s="4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30.2</v>
      </c>
      <c r="D37" s="4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50.977600000000002</v>
      </c>
      <c r="D38" s="4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18.39331</v>
      </c>
      <c r="D39" s="4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8.5632099999999998</v>
      </c>
      <c r="D40" s="4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51.956079999999993</v>
      </c>
      <c r="D41" s="4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49.03725</v>
      </c>
      <c r="D42" s="4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4.7111999999999998</v>
      </c>
      <c r="D43" s="4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14.49751</v>
      </c>
      <c r="D44" s="4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18">
        <v>60</v>
      </c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36.542000000000002</v>
      </c>
      <c r="D46" s="4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55.010809999999999</v>
      </c>
      <c r="D47" s="4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11.80518</v>
      </c>
      <c r="D48" s="4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18">
        <v>470</v>
      </c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44"/>
      <c r="E50" s="4" t="str">
        <f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44"/>
      <c r="E51" s="4" t="str">
        <f>IF(D51&gt;0,D51,"")</f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101.81627999999999</v>
      </c>
      <c r="D52" s="44"/>
      <c r="E52" s="4" t="str">
        <f>IF(D52&gt;0,D52,"")</f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18">
        <v>110</v>
      </c>
      <c r="E53" s="4"/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12.149459999999999</v>
      </c>
      <c r="D54" s="4"/>
      <c r="E54" s="4" t="str">
        <f>IF(D54&gt;0,D54,"")</f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11.80518</v>
      </c>
      <c r="D55" s="4"/>
      <c r="E55" s="4" t="str">
        <f>IF(D55&gt;0,D55,"")</f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9.0101700000000005</v>
      </c>
      <c r="D56" s="4"/>
      <c r="E56" s="4" t="str">
        <f>IF(D56&gt;0,D56,"")</f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52.176540000000003</v>
      </c>
      <c r="D57" s="4"/>
      <c r="E57" s="4" t="str">
        <f>IF(D57&gt;0,D57,"")</f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18">
        <v>140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7.2721599999999995</v>
      </c>
      <c r="D59" s="4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54.634819999999998</v>
      </c>
      <c r="D60" s="4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12.88936</v>
      </c>
      <c r="D61" s="4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19.651139999999998</v>
      </c>
      <c r="D62" s="4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18">
        <v>100</v>
      </c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42.438549999999999</v>
      </c>
      <c r="D64" s="4"/>
      <c r="E64" s="4">
        <f t="shared" ref="E64:E69" si="0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8.4695900000000002</v>
      </c>
      <c r="D65" s="4"/>
      <c r="E65" s="4">
        <f t="shared" si="0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75.610230000000001</v>
      </c>
      <c r="D66" s="4"/>
      <c r="E66" s="4">
        <f t="shared" si="0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2230.27</v>
      </c>
      <c r="D67" s="4"/>
      <c r="E67" s="4">
        <f t="shared" si="0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15.401999999999999</v>
      </c>
      <c r="D68" s="4"/>
      <c r="E68" s="4">
        <f t="shared" si="0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87.975619999999992</v>
      </c>
      <c r="D69" s="4"/>
      <c r="E69" s="4">
        <f t="shared" si="0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18">
        <v>3190</v>
      </c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18">
        <v>410</v>
      </c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1.51</v>
      </c>
      <c r="D72" s="4"/>
      <c r="E72" s="4">
        <f t="shared" ref="E72:E79" si="1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0</v>
      </c>
      <c r="D73" s="4"/>
      <c r="E73" s="4">
        <f t="shared" si="1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30.2</v>
      </c>
      <c r="D74" s="4"/>
      <c r="E74" s="4">
        <f t="shared" si="1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47.202600000000004</v>
      </c>
      <c r="D75" s="4"/>
      <c r="E75" s="4">
        <f t="shared" si="1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13.30461</v>
      </c>
      <c r="D76" s="4"/>
      <c r="E76" s="4">
        <f t="shared" si="1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23.820249999999998</v>
      </c>
      <c r="D77" s="4"/>
      <c r="E77" s="4">
        <f t="shared" si="1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8.866719999999999</v>
      </c>
      <c r="D78" s="4"/>
      <c r="E78" s="4">
        <f t="shared" si="1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188.38759999999999</v>
      </c>
      <c r="D79" s="4"/>
      <c r="E79" s="4">
        <f t="shared" si="1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4">
        <v>150</v>
      </c>
      <c r="E80" s="4"/>
    </row>
    <row r="81" spans="1:6">
      <c r="A81" s="1">
        <f>Comptes!A81</f>
        <v>41110</v>
      </c>
      <c r="B81" s="3" t="str">
        <f>Comptes!C81</f>
        <v>Acompte Magnet Porte d'entrée</v>
      </c>
      <c r="C81" s="4">
        <f>$D$1*Comptes!D81</f>
        <v>83.05</v>
      </c>
      <c r="D81" s="4"/>
      <c r="E81" s="4">
        <f t="shared" ref="E81:E88" si="2">D81</f>
        <v>0</v>
      </c>
    </row>
    <row r="82" spans="1:6">
      <c r="A82" s="1">
        <f>Comptes!A82</f>
        <v>41115</v>
      </c>
      <c r="B82" s="3" t="str">
        <f>Comptes!C82</f>
        <v>Acompte SOS Toit Bleu Réno toiture</v>
      </c>
      <c r="C82" s="4">
        <f>$D$1*Comptes!D82</f>
        <v>956.28300000000002</v>
      </c>
      <c r="D82" s="4"/>
      <c r="E82" s="4">
        <f t="shared" si="2"/>
        <v>0</v>
      </c>
    </row>
    <row r="83" spans="1:6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"/>
      <c r="E83" s="4">
        <f t="shared" si="2"/>
        <v>0</v>
      </c>
    </row>
    <row r="84" spans="1:6">
      <c r="A84" s="1">
        <f>Comptes!A84</f>
        <v>41155</v>
      </c>
      <c r="B84" s="3" t="str">
        <f>Comptes!C84</f>
        <v>Régularisation Bardon</v>
      </c>
      <c r="C84" s="4">
        <f>$D$1*Comptes!D84</f>
        <v>0</v>
      </c>
      <c r="D84" s="4"/>
      <c r="E84" s="4">
        <f t="shared" si="2"/>
        <v>0</v>
      </c>
    </row>
    <row r="85" spans="1:6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"/>
      <c r="E85" s="4">
        <f t="shared" si="2"/>
        <v>0</v>
      </c>
    </row>
    <row r="86" spans="1:6">
      <c r="A86" s="1">
        <f>Comptes!A86</f>
        <v>41158</v>
      </c>
      <c r="B86" s="3" t="str">
        <f>Comptes!C86</f>
        <v>Axa assurance du 01/10/12 au 30/09/13</v>
      </c>
      <c r="C86" s="4">
        <f>$D$1*Comptes!D86</f>
        <v>59.918309999999998</v>
      </c>
      <c r="D86" s="4"/>
      <c r="E86" s="4">
        <f t="shared" si="2"/>
        <v>0</v>
      </c>
    </row>
    <row r="87" spans="1:6">
      <c r="A87" s="1">
        <f>Comptes!A87</f>
        <v>41162</v>
      </c>
      <c r="B87" s="3" t="str">
        <f>Comptes!C87</f>
        <v>GDF</v>
      </c>
      <c r="C87" s="4">
        <f>$D$1*Comptes!D87</f>
        <v>8.0196100000000001</v>
      </c>
      <c r="D87" s="4"/>
      <c r="E87" s="4">
        <f t="shared" si="2"/>
        <v>0</v>
      </c>
    </row>
    <row r="88" spans="1:6">
      <c r="A88" s="1">
        <f>Comptes!A88</f>
        <v>41247</v>
      </c>
      <c r="B88" s="3" t="str">
        <f>Comptes!C88</f>
        <v>Travaux supplémentaire toiture</v>
      </c>
      <c r="C88" s="4">
        <f>$D$1*Comptes!D88</f>
        <v>246.39425</v>
      </c>
      <c r="D88" s="4"/>
      <c r="E88" s="4">
        <f t="shared" si="2"/>
        <v>0</v>
      </c>
    </row>
    <row r="89" spans="1:6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">
        <v>250</v>
      </c>
      <c r="E89" s="4"/>
      <c r="F89" s="3" t="s">
        <v>112</v>
      </c>
    </row>
    <row r="90" spans="1:6">
      <c r="A90" s="1">
        <f>Comptes!A90</f>
        <v>41234</v>
      </c>
      <c r="B90" s="3" t="str">
        <f>Comptes!C90</f>
        <v>GDF</v>
      </c>
      <c r="C90" s="4">
        <f>$D$1*Comptes!D90</f>
        <v>27.664709999999999</v>
      </c>
      <c r="D90" s="4"/>
      <c r="E90" s="4">
        <f>D90</f>
        <v>0</v>
      </c>
    </row>
    <row r="91" spans="1:6">
      <c r="A91" s="1">
        <f>Comptes!A91</f>
        <v>41229</v>
      </c>
      <c r="B91" s="3" t="str">
        <f>Comptes!C91</f>
        <v>EDF</v>
      </c>
      <c r="C91" s="4">
        <f>$D$1*Comptes!D91</f>
        <v>8.2914099999999991</v>
      </c>
      <c r="D91" s="4"/>
      <c r="E91" s="4">
        <f>D91</f>
        <v>0</v>
      </c>
    </row>
    <row r="92" spans="1:6">
      <c r="A92" s="1">
        <f>Comptes!A92</f>
        <v>41248</v>
      </c>
      <c r="B92" s="3" t="str">
        <f>Comptes!C92</f>
        <v>Véolia</v>
      </c>
      <c r="C92" s="4">
        <f>$D$1*Comptes!D92</f>
        <v>27.11205</v>
      </c>
      <c r="D92" s="4"/>
      <c r="E92" s="4">
        <f>D92</f>
        <v>0</v>
      </c>
    </row>
    <row r="93" spans="1:6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18">
        <v>80</v>
      </c>
      <c r="E93" s="4"/>
      <c r="F93" s="3" t="s">
        <v>118</v>
      </c>
    </row>
    <row r="94" spans="1:6">
      <c r="A94" s="1">
        <f>Comptes!A94</f>
        <v>41282</v>
      </c>
      <c r="B94" s="3" t="str">
        <f>Comptes!C94</f>
        <v>GDF</v>
      </c>
      <c r="C94" s="4">
        <f>$D$1*Comptes!D94</f>
        <v>78.633250000000004</v>
      </c>
      <c r="D94" s="4"/>
      <c r="E94" s="4">
        <f>D94</f>
        <v>0</v>
      </c>
    </row>
    <row r="95" spans="1:6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18">
        <v>120</v>
      </c>
      <c r="E95" s="4"/>
      <c r="F95" s="14" t="s">
        <v>105</v>
      </c>
    </row>
    <row r="96" spans="1:6">
      <c r="A96" s="1">
        <f>Comptes!A96</f>
        <v>41341</v>
      </c>
      <c r="B96" s="3" t="str">
        <f>Comptes!C96</f>
        <v>GDF</v>
      </c>
      <c r="C96" s="4">
        <f>$D$1*Comptes!D96</f>
        <v>88.482979999999998</v>
      </c>
      <c r="D96" s="4"/>
      <c r="E96" s="4">
        <f>D96</f>
        <v>0</v>
      </c>
    </row>
    <row r="97" spans="1:6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">
        <v>80</v>
      </c>
      <c r="E97" s="4">
        <v>0</v>
      </c>
      <c r="F97" s="3" t="s">
        <v>107</v>
      </c>
    </row>
    <row r="98" spans="1:6">
      <c r="A98" s="1">
        <f>Comptes!A98</f>
        <v>41409</v>
      </c>
      <c r="B98" s="3" t="str">
        <f>Comptes!C98</f>
        <v>GDF</v>
      </c>
      <c r="C98" s="4">
        <f>$D$1*Comptes!D98</f>
        <v>90.281390000000002</v>
      </c>
      <c r="D98" s="4"/>
      <c r="E98" s="4">
        <f>D98</f>
        <v>0</v>
      </c>
    </row>
    <row r="99" spans="1:6">
      <c r="A99" s="1">
        <f>Comptes!A99</f>
        <v>41409</v>
      </c>
      <c r="B99" s="3" t="str">
        <f>Comptes!C99</f>
        <v>EDF</v>
      </c>
      <c r="C99" s="4">
        <f>$D$1*Comptes!D99</f>
        <v>14.12454</v>
      </c>
      <c r="D99" s="4"/>
      <c r="E99" s="4">
        <f>D99</f>
        <v>0</v>
      </c>
    </row>
    <row r="100" spans="1:6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12.04074</v>
      </c>
      <c r="D100" s="4"/>
      <c r="E100" s="4">
        <f>D100</f>
        <v>0</v>
      </c>
    </row>
    <row r="101" spans="1:6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12.04074</v>
      </c>
      <c r="D101" s="4"/>
      <c r="E101" s="4">
        <f>D101</f>
        <v>0</v>
      </c>
    </row>
    <row r="102" spans="1:6">
      <c r="A102" s="1">
        <f>Comptes!A102</f>
        <v>41444</v>
      </c>
      <c r="B102" s="3" t="str">
        <f>Comptes!C102</f>
        <v>Appel de fonds</v>
      </c>
      <c r="C102" s="4">
        <f>$D$1*Comptes!D102</f>
        <v>0</v>
      </c>
      <c r="D102" s="4">
        <v>80</v>
      </c>
      <c r="E102" s="4">
        <v>0</v>
      </c>
      <c r="F102" s="3" t="s">
        <v>119</v>
      </c>
    </row>
    <row r="103" spans="1:6">
      <c r="A103" s="1">
        <f>Comptes!A103</f>
        <v>41444</v>
      </c>
      <c r="B103" s="3" t="str">
        <f>Comptes!C103</f>
        <v>Fa Veolia</v>
      </c>
      <c r="C103" s="4">
        <f>$D$1*Comptes!D103</f>
        <v>24.366869999999999</v>
      </c>
      <c r="D103" s="4"/>
      <c r="E103" s="4">
        <f t="shared" ref="E103:E109" si="3">D103</f>
        <v>0</v>
      </c>
    </row>
    <row r="104" spans="1:6">
      <c r="A104" s="1">
        <f>Comptes!A104</f>
        <v>41474</v>
      </c>
      <c r="B104" s="3" t="str">
        <f>Comptes!C104</f>
        <v>fa Alpilles gaz</v>
      </c>
      <c r="C104" s="4">
        <f>$D$1*Comptes!D104</f>
        <v>15.401999999999999</v>
      </c>
      <c r="D104" s="4"/>
      <c r="E104" s="4">
        <f t="shared" si="3"/>
        <v>0</v>
      </c>
    </row>
    <row r="105" spans="1:6">
      <c r="A105" s="1">
        <f>Comptes!A105</f>
        <v>41474</v>
      </c>
      <c r="B105" s="3" t="str">
        <f>Comptes!C105</f>
        <v>Gdf suez</v>
      </c>
      <c r="C105" s="4">
        <f>$D$1*Comptes!D105</f>
        <v>11.867090000000001</v>
      </c>
      <c r="D105" s="4"/>
      <c r="E105" s="4">
        <f t="shared" si="3"/>
        <v>0</v>
      </c>
    </row>
    <row r="106" spans="1:6">
      <c r="A106" s="1">
        <f>Comptes!A106</f>
        <v>41533</v>
      </c>
      <c r="B106" s="3" t="str">
        <f>Comptes!C106</f>
        <v>regul dernier appel de fonds</v>
      </c>
      <c r="C106" s="4">
        <f>$D$1*Comptes!D106</f>
        <v>1.51</v>
      </c>
      <c r="D106" s="4"/>
      <c r="E106" s="4">
        <f t="shared" si="3"/>
        <v>0</v>
      </c>
    </row>
    <row r="107" spans="1:6">
      <c r="A107" s="1">
        <f>Comptes!A107</f>
        <v>41533</v>
      </c>
      <c r="B107" s="3" t="str">
        <f>Comptes!C107</f>
        <v>Gdf suez</v>
      </c>
      <c r="C107" s="4">
        <f>$D$1*Comptes!D107</f>
        <v>8.5903899999999993</v>
      </c>
      <c r="D107" s="4"/>
      <c r="E107" s="4">
        <f t="shared" si="3"/>
        <v>0</v>
      </c>
    </row>
    <row r="108" spans="1:6">
      <c r="A108" s="1">
        <f>Comptes!A108</f>
        <v>41533</v>
      </c>
      <c r="B108" s="3" t="str">
        <f>Comptes!C108</f>
        <v>Brussali nettoyage</v>
      </c>
      <c r="C108" s="4">
        <f>$D$1*Comptes!D108</f>
        <v>12.04074</v>
      </c>
      <c r="D108" s="4"/>
      <c r="E108" s="4">
        <f t="shared" si="3"/>
        <v>0</v>
      </c>
    </row>
    <row r="109" spans="1:6">
      <c r="A109" s="1">
        <f>Comptes!A109</f>
        <v>41533</v>
      </c>
      <c r="B109" s="3" t="str">
        <f>Comptes!C109</f>
        <v>Indemnité Syndic AG 16 /09/ 2013</v>
      </c>
      <c r="C109" s="4">
        <f>$D$1*Comptes!D109</f>
        <v>30.2</v>
      </c>
      <c r="D109" s="4"/>
      <c r="E109" s="4">
        <f t="shared" si="3"/>
        <v>0</v>
      </c>
    </row>
    <row r="110" spans="1:6">
      <c r="A110" s="1">
        <f>Comptes!A110</f>
        <v>41554</v>
      </c>
      <c r="B110" s="3" t="str">
        <f>Comptes!C110</f>
        <v>Appel de fonds</v>
      </c>
      <c r="C110" s="4">
        <f>$D$1*Comptes!D110</f>
        <v>0</v>
      </c>
      <c r="D110" s="4">
        <v>100</v>
      </c>
      <c r="E110" s="4">
        <v>0</v>
      </c>
    </row>
    <row r="111" spans="1:6">
      <c r="A111" s="1">
        <f>Comptes!A111</f>
        <v>41586</v>
      </c>
      <c r="B111" s="3" t="str">
        <f>Comptes!C111</f>
        <v>Axa</v>
      </c>
      <c r="C111" s="4">
        <f>$D$1*Comptes!D111</f>
        <v>65.222939999999994</v>
      </c>
      <c r="D111" s="4"/>
      <c r="E111" s="4">
        <f>D111</f>
        <v>0</v>
      </c>
    </row>
    <row r="112" spans="1:6">
      <c r="A112" s="1">
        <f>Comptes!A112</f>
        <v>41604</v>
      </c>
      <c r="B112" s="3" t="str">
        <f>Comptes!C112</f>
        <v>gdf</v>
      </c>
      <c r="C112" s="4">
        <f>$D$1*Comptes!D112</f>
        <v>16.844049999999999</v>
      </c>
      <c r="D112" s="4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16.054319999999997</v>
      </c>
      <c r="D113" s="4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">
        <v>100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8.7217599999999997</v>
      </c>
      <c r="D115" s="4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36.295870000000001</v>
      </c>
      <c r="D116" s="4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89.731749999999991</v>
      </c>
      <c r="D117" s="4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">
        <v>100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105.56560999999999</v>
      </c>
      <c r="D119" s="4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12.08</v>
      </c>
      <c r="D120" s="4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">
        <v>250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27.874599999999997</v>
      </c>
      <c r="D122" s="4"/>
      <c r="E122" s="4">
        <f t="shared" ref="E122:E129" si="4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14.101889999999999</v>
      </c>
      <c r="D123" s="4"/>
      <c r="E123" s="4">
        <f t="shared" si="4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12.08</v>
      </c>
      <c r="D124" s="4"/>
      <c r="E124" s="4">
        <f t="shared" si="4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29.565799999999999</v>
      </c>
      <c r="D125" s="4"/>
      <c r="E125" s="4">
        <f t="shared" si="4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30.2</v>
      </c>
      <c r="D126" s="4"/>
      <c r="E126" s="4">
        <f t="shared" si="4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9.650409999999999</v>
      </c>
      <c r="D127" s="4"/>
      <c r="E127" s="4">
        <f t="shared" si="4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12.08</v>
      </c>
      <c r="D128" s="4"/>
      <c r="E128" s="4">
        <f t="shared" si="4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15.854999999999999</v>
      </c>
      <c r="D129" s="4"/>
      <c r="E129" s="4">
        <f t="shared" si="4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">
        <v>100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8.1932599999999987</v>
      </c>
      <c r="D131" s="4"/>
      <c r="E131" s="4">
        <f t="shared" ref="E131:E137" si="5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5.3302999999999994</v>
      </c>
      <c r="D132" s="4"/>
      <c r="E132" s="4">
        <f t="shared" si="5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8.1283300000000001</v>
      </c>
      <c r="D133" s="4"/>
      <c r="E133" s="4">
        <f t="shared" si="5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3.18912</v>
      </c>
      <c r="D134" s="4">
        <v>0</v>
      </c>
      <c r="E134" s="4">
        <f t="shared" si="5"/>
        <v>0</v>
      </c>
    </row>
    <row r="135" spans="1:5">
      <c r="A135" s="1">
        <f>Comptes!A135</f>
        <v>41985</v>
      </c>
      <c r="B135" s="3" t="str">
        <f>Comptes!C135</f>
        <v>Fa Brussali 37279</v>
      </c>
      <c r="C135" s="4">
        <f>$D$1*Comptes!D135</f>
        <v>4.0256600000000002</v>
      </c>
      <c r="D135" s="4"/>
      <c r="E135" s="4">
        <f t="shared" si="5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45.875309999999999</v>
      </c>
      <c r="D136" s="4"/>
      <c r="E136" s="4">
        <f t="shared" si="5"/>
        <v>0</v>
      </c>
    </row>
    <row r="137" spans="1:5" ht="13.5" customHeight="1">
      <c r="A137" s="1">
        <f>Comptes!A137</f>
        <v>42012</v>
      </c>
      <c r="B137" s="3" t="str">
        <f>Comptes!C137</f>
        <v>Gdf</v>
      </c>
      <c r="C137" s="4">
        <f>$D$1*Comptes!D137</f>
        <v>83.782349999999994</v>
      </c>
      <c r="D137" s="4"/>
      <c r="E137" s="4">
        <f t="shared" si="5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">
        <v>100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"/>
      <c r="E139" s="4">
        <f>D139</f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70.526060000000001</v>
      </c>
      <c r="D140" s="4"/>
      <c r="E140" s="4">
        <f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4.0256600000000002</v>
      </c>
      <c r="D141" s="4"/>
      <c r="E141" s="4">
        <f>D141</f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84.537350000000004</v>
      </c>
      <c r="D142" s="4"/>
      <c r="E142" s="4">
        <f>D142</f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">
        <v>100</v>
      </c>
      <c r="E143" s="4"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33.919129999999996</v>
      </c>
      <c r="D144" s="4"/>
      <c r="E144" s="4">
        <f>D144</f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15.54092</v>
      </c>
      <c r="D145" s="4"/>
      <c r="E145" s="4">
        <f>D145</f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">
        <v>100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0.22952</v>
      </c>
      <c r="D147" s="4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13.59</v>
      </c>
      <c r="D148" s="4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4.0256600000000002</v>
      </c>
      <c r="D149" s="4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5.7017599999999993</v>
      </c>
      <c r="D150" s="4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35.910820000000001</v>
      </c>
      <c r="D151" s="4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">
        <v>100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12.08</v>
      </c>
      <c r="D153" s="4"/>
      <c r="E153" s="4">
        <f t="shared" ref="E153:E164" si="6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-13.59</v>
      </c>
      <c r="D154" s="4"/>
      <c r="E154" s="4">
        <f t="shared" si="6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5.9192</v>
      </c>
      <c r="D155" s="4"/>
      <c r="E155" s="4">
        <f t="shared" si="6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73.100610000000003</v>
      </c>
      <c r="D156" s="4"/>
      <c r="E156" s="4">
        <f t="shared" si="6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30.2</v>
      </c>
      <c r="D157" s="4"/>
      <c r="E157" s="4">
        <f t="shared" si="6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6.9459999999999997</v>
      </c>
      <c r="D158" s="4"/>
      <c r="E158" s="4">
        <f t="shared" si="6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4.0256600000000002</v>
      </c>
      <c r="D159" s="4"/>
      <c r="E159" s="4">
        <f t="shared" si="6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-41.524999999999999</v>
      </c>
      <c r="D160" s="4"/>
      <c r="E160" s="4">
        <f t="shared" si="6"/>
        <v>0</v>
      </c>
    </row>
    <row r="161" spans="1:6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"/>
      <c r="E161" s="4">
        <f t="shared" si="6"/>
        <v>0</v>
      </c>
    </row>
    <row r="162" spans="1:6">
      <c r="A162" s="1">
        <f>Comptes!A162</f>
        <v>42314</v>
      </c>
      <c r="B162" s="3" t="str">
        <f>Comptes!C162</f>
        <v>Fa Plomberie Provençale</v>
      </c>
      <c r="C162" s="4">
        <f>$D$1*Comptes!D162</f>
        <v>58.649909999999998</v>
      </c>
      <c r="D162" s="4"/>
      <c r="E162" s="4">
        <f t="shared" si="6"/>
        <v>0</v>
      </c>
    </row>
    <row r="163" spans="1:6">
      <c r="A163" s="1">
        <f>Comptes!A163</f>
        <v>42324</v>
      </c>
      <c r="B163" s="3" t="str">
        <f>Comptes!C163</f>
        <v>gdf</v>
      </c>
      <c r="C163" s="4">
        <f>$D$1*Comptes!D163</f>
        <v>21.487300000000001</v>
      </c>
      <c r="D163" s="4"/>
      <c r="E163" s="4">
        <f t="shared" si="6"/>
        <v>0</v>
      </c>
    </row>
    <row r="164" spans="1:6">
      <c r="A164" s="1">
        <f>Comptes!A164</f>
        <v>42324</v>
      </c>
      <c r="B164" s="3" t="str">
        <f>Comptes!C164</f>
        <v>edf 8421</v>
      </c>
      <c r="C164" s="4">
        <f>$D$1*Comptes!D164</f>
        <v>10.082269999999999</v>
      </c>
      <c r="D164" s="4"/>
      <c r="E164" s="4">
        <f t="shared" si="6"/>
        <v>0</v>
      </c>
    </row>
    <row r="165" spans="1:6">
      <c r="A165" s="1">
        <f>Comptes!A165</f>
        <v>42341</v>
      </c>
      <c r="B165" s="3" t="str">
        <f>Comptes!C165</f>
        <v>veolia</v>
      </c>
      <c r="C165" s="4">
        <f>$D$1*Comptes!D165</f>
        <v>41.127870000000001</v>
      </c>
      <c r="D165" s="4"/>
      <c r="E165" s="4">
        <f t="shared" ref="E165:E184" si="7">D165</f>
        <v>0</v>
      </c>
    </row>
    <row r="166" spans="1:6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">
        <v>200</v>
      </c>
      <c r="E166" s="4">
        <v>0</v>
      </c>
      <c r="F166" s="58"/>
    </row>
    <row r="167" spans="1:6">
      <c r="A167" s="1">
        <f>Comptes!A167</f>
        <v>42387</v>
      </c>
      <c r="B167" s="3" t="str">
        <f>Comptes!C167</f>
        <v>Engie ( Gaz )</v>
      </c>
      <c r="C167" s="4">
        <f>$D$1*Comptes!D167</f>
        <v>66.800889999999995</v>
      </c>
      <c r="D167" s="4"/>
      <c r="E167" s="4">
        <f t="shared" si="7"/>
        <v>0</v>
      </c>
    </row>
    <row r="168" spans="1:6">
      <c r="A168" s="1">
        <f>Comptes!A168</f>
        <v>42387</v>
      </c>
      <c r="B168" s="3" t="str">
        <f>Comptes!C168</f>
        <v>Brussali</v>
      </c>
      <c r="C168" s="4">
        <f>$D$1*Comptes!D168</f>
        <v>4.0256600000000002</v>
      </c>
      <c r="D168" s="4"/>
      <c r="E168" s="4">
        <f t="shared" si="7"/>
        <v>0</v>
      </c>
    </row>
    <row r="169" spans="1:6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">
        <v>100</v>
      </c>
      <c r="E169" s="4">
        <v>0</v>
      </c>
    </row>
    <row r="170" spans="1:6">
      <c r="A170" s="1">
        <f>Comptes!A170</f>
        <v>42439</v>
      </c>
      <c r="B170" s="3" t="str">
        <f>Comptes!C170</f>
        <v>Engie ( Gaz )</v>
      </c>
      <c r="C170" s="4">
        <f>$D$1*Comptes!D170</f>
        <v>69.299939999999992</v>
      </c>
      <c r="D170" s="4"/>
      <c r="E170" s="4">
        <f t="shared" si="7"/>
        <v>0</v>
      </c>
    </row>
    <row r="171" spans="1:6">
      <c r="A171" s="1">
        <f>Comptes!A171</f>
        <v>42478</v>
      </c>
      <c r="B171" s="3" t="str">
        <f>Comptes!C171</f>
        <v>Brussali</v>
      </c>
      <c r="C171" s="4">
        <f>$D$1*Comptes!D171</f>
        <v>4.0256600000000002</v>
      </c>
      <c r="D171" s="4"/>
      <c r="E171" s="4">
        <f t="shared" si="7"/>
        <v>0</v>
      </c>
    </row>
    <row r="172" spans="1:6">
      <c r="A172" s="1">
        <f>Comptes!A172</f>
        <v>42478</v>
      </c>
      <c r="B172" s="3" t="str">
        <f>Comptes!C172</f>
        <v>boite aux lettres</v>
      </c>
      <c r="C172" s="4">
        <f>$D$1*Comptes!D172</f>
        <v>5.1143699999999992</v>
      </c>
      <c r="D172" s="4"/>
      <c r="E172" s="4">
        <f t="shared" si="7"/>
        <v>0</v>
      </c>
    </row>
    <row r="173" spans="1:6">
      <c r="A173" s="1">
        <f>Comptes!A173</f>
        <v>42513</v>
      </c>
      <c r="B173" s="3" t="str">
        <f>Comptes!C173</f>
        <v>Engie ( Gaz )</v>
      </c>
      <c r="C173" s="4">
        <f>$D$1*Comptes!D173</f>
        <v>43.62088</v>
      </c>
      <c r="D173" s="4"/>
      <c r="E173" s="4">
        <f t="shared" si="7"/>
        <v>0</v>
      </c>
    </row>
    <row r="174" spans="1:6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">
        <v>100</v>
      </c>
      <c r="E174" s="4">
        <v>0</v>
      </c>
      <c r="F174" s="4"/>
    </row>
    <row r="175" spans="1:6">
      <c r="A175" s="1">
        <f>Comptes!A175</f>
        <v>42500</v>
      </c>
      <c r="B175" s="3" t="str">
        <f>Comptes!C175</f>
        <v>frais Bnp</v>
      </c>
      <c r="C175" s="4">
        <f>$D$1*Comptes!D175</f>
        <v>13.59</v>
      </c>
      <c r="D175" s="4"/>
      <c r="E175" s="4">
        <f t="shared" si="7"/>
        <v>0</v>
      </c>
    </row>
    <row r="176" spans="1:6">
      <c r="A176" s="1">
        <f>Comptes!A176</f>
        <v>42542</v>
      </c>
      <c r="B176" s="3" t="str">
        <f>Comptes!C176</f>
        <v>Edf</v>
      </c>
      <c r="C176" s="4">
        <f>$D$1*Comptes!D176</f>
        <v>15.045639999999999</v>
      </c>
      <c r="D176" s="4"/>
      <c r="E176" s="4">
        <f t="shared" si="7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-13.59</v>
      </c>
      <c r="D177" s="4"/>
      <c r="E177" s="4">
        <f t="shared" si="7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32.372889999999998</v>
      </c>
      <c r="D178" s="4"/>
      <c r="E178" s="4">
        <f t="shared" si="7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8.7746099999999991</v>
      </c>
      <c r="D179" s="4"/>
      <c r="E179" s="4">
        <f t="shared" si="7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"/>
      <c r="E180" s="4">
        <f t="shared" si="7"/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4.0256600000000002</v>
      </c>
      <c r="D181" s="4"/>
      <c r="E181" s="4">
        <f t="shared" si="7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">
        <v>100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37.75</v>
      </c>
      <c r="D183" s="4"/>
      <c r="E183" s="4">
        <f t="shared" si="7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14.260439999999999</v>
      </c>
      <c r="D184" s="4"/>
      <c r="E184" s="4">
        <f t="shared" si="7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75.721969999999999</v>
      </c>
      <c r="D185" s="4"/>
      <c r="E185" s="4">
        <f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9.1400299999999994</v>
      </c>
      <c r="D186" s="4"/>
      <c r="E186" s="4">
        <f>D186</f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11.809709999999999</v>
      </c>
      <c r="D187" s="4"/>
      <c r="E187" s="4">
        <f>D187</f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4.0256600000000002</v>
      </c>
      <c r="D188" s="4"/>
      <c r="E188" s="4">
        <f>D188</f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">
        <v>100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17.666999999999998</v>
      </c>
      <c r="D190" s="4"/>
      <c r="E190" s="4">
        <f t="shared" ref="E190:E199" si="8">D190</f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4.4695999999999998</v>
      </c>
      <c r="D191" s="4"/>
      <c r="E191" s="4">
        <f t="shared" si="8"/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26.717939999999999</v>
      </c>
      <c r="D192" s="4"/>
      <c r="E192" s="4">
        <f t="shared" si="8"/>
        <v>0</v>
      </c>
    </row>
    <row r="193" spans="1:7">
      <c r="A193" s="1">
        <f>Comptes!A193</f>
        <v>42746</v>
      </c>
      <c r="B193" s="3" t="str">
        <f>Comptes!C193</f>
        <v>Engie ( Gaz )</v>
      </c>
      <c r="C193" s="4">
        <f>$D$1*Comptes!D193</f>
        <v>65.151970000000006</v>
      </c>
      <c r="D193" s="4"/>
      <c r="E193" s="4">
        <f t="shared" si="8"/>
        <v>0</v>
      </c>
    </row>
    <row r="194" spans="1:7">
      <c r="A194" s="1">
        <f>Comptes!A194</f>
        <v>42779</v>
      </c>
      <c r="B194" s="3" t="str">
        <f>Comptes!C194</f>
        <v>Appel de fonds</v>
      </c>
      <c r="C194" s="4">
        <f>$D$1*Comptes!D194</f>
        <v>0</v>
      </c>
      <c r="D194" s="4">
        <v>100</v>
      </c>
      <c r="E194" s="4">
        <f t="shared" si="8"/>
        <v>100</v>
      </c>
    </row>
    <row r="195" spans="1:7">
      <c r="A195" s="1">
        <f>Comptes!A195</f>
        <v>42790</v>
      </c>
      <c r="B195" s="4" t="s">
        <v>173</v>
      </c>
      <c r="C195" s="4">
        <f>$D$1*Comptes!D195</f>
        <v>0</v>
      </c>
      <c r="D195" s="4">
        <v>102.32</v>
      </c>
      <c r="E195" s="4">
        <f t="shared" si="8"/>
        <v>102.32</v>
      </c>
      <c r="G195" s="4"/>
    </row>
    <row r="196" spans="1:7">
      <c r="A196" s="1">
        <f>Comptes!A196</f>
        <v>42794</v>
      </c>
      <c r="B196" s="3" t="str">
        <f>Comptes!C196</f>
        <v>Brussali</v>
      </c>
      <c r="C196" s="4">
        <f>$D$1*Comptes!D196</f>
        <v>4.0256600000000002</v>
      </c>
      <c r="D196" s="4"/>
      <c r="E196" s="4">
        <f t="shared" si="8"/>
        <v>0</v>
      </c>
    </row>
    <row r="197" spans="1:7">
      <c r="A197" s="1">
        <f>Comptes!A197</f>
        <v>42804</v>
      </c>
      <c r="B197" s="3" t="str">
        <f>Comptes!C197</f>
        <v>F 50775 A,S,G Chaudiere</v>
      </c>
      <c r="C197" s="4">
        <f>$D$1*Comptes!D197</f>
        <v>102.32061999999999</v>
      </c>
      <c r="D197" s="4"/>
      <c r="E197" s="4">
        <f t="shared" si="8"/>
        <v>0</v>
      </c>
    </row>
    <row r="198" spans="1:7">
      <c r="A198" s="1">
        <f>Comptes!A198</f>
        <v>42804</v>
      </c>
      <c r="B198" s="3" t="str">
        <f>Comptes!C198</f>
        <v>Engie ( Gaz )</v>
      </c>
      <c r="C198" s="4">
        <f>$D$1*Comptes!D198</f>
        <v>71.752179999999996</v>
      </c>
      <c r="D198" s="4"/>
      <c r="E198" s="4">
        <f t="shared" si="8"/>
        <v>0</v>
      </c>
    </row>
    <row r="199" spans="1:7">
      <c r="A199" s="1">
        <f>Comptes!A199</f>
        <v>42823</v>
      </c>
      <c r="B199" s="3" t="str">
        <f>Comptes!C199</f>
        <v>fa Brussali n° fm 40336</v>
      </c>
      <c r="C199" s="4">
        <f>$D$1*Comptes!D199</f>
        <v>4.0256600000000002</v>
      </c>
      <c r="D199" s="4"/>
      <c r="E199" s="4">
        <f t="shared" si="8"/>
        <v>0</v>
      </c>
    </row>
    <row r="200" spans="1:7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">
        <v>295</v>
      </c>
      <c r="E200" s="4">
        <v>0</v>
      </c>
    </row>
    <row r="201" spans="1:7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">
        <v>100</v>
      </c>
      <c r="E201" s="4">
        <v>0</v>
      </c>
    </row>
    <row r="202" spans="1:7">
      <c r="A202" s="1">
        <f>Comptes!A202</f>
        <v>42867</v>
      </c>
      <c r="B202" s="3" t="str">
        <f>Comptes!C202</f>
        <v>Frais annuel Bnp</v>
      </c>
      <c r="C202" s="4">
        <f>$D$1*Comptes!D202</f>
        <v>13.59</v>
      </c>
      <c r="D202" s="4"/>
      <c r="E202" s="4">
        <f t="shared" ref="E202:E248" si="9">D202</f>
        <v>0</v>
      </c>
    </row>
    <row r="203" spans="1:7">
      <c r="A203" s="1">
        <f>Comptes!A203</f>
        <v>42870</v>
      </c>
      <c r="B203" s="3" t="str">
        <f>Comptes!C203</f>
        <v>ACPTE FA Simon 171399</v>
      </c>
      <c r="C203" s="4">
        <f>$D$1*Comptes!D203</f>
        <v>98.149999999999991</v>
      </c>
      <c r="D203" s="4"/>
      <c r="E203" s="4">
        <f t="shared" si="9"/>
        <v>0</v>
      </c>
    </row>
    <row r="204" spans="1:7">
      <c r="A204" s="1">
        <f>Comptes!A204</f>
        <v>42874</v>
      </c>
      <c r="B204" s="3" t="str">
        <f>Comptes!C204</f>
        <v>Entretien Simon</v>
      </c>
      <c r="C204" s="4">
        <f>$D$1*Comptes!D204</f>
        <v>17.515999999999998</v>
      </c>
      <c r="D204" s="4"/>
      <c r="E204" s="4">
        <f t="shared" si="9"/>
        <v>0</v>
      </c>
    </row>
    <row r="205" spans="1:7">
      <c r="A205" s="1">
        <f>Comptes!A205</f>
        <v>42874</v>
      </c>
      <c r="B205" s="3" t="str">
        <f>Comptes!C205</f>
        <v>solde fa Simon 171399 chaudiere</v>
      </c>
      <c r="C205" s="4">
        <f>$D$1*Comptes!D205</f>
        <v>196.77565000000001</v>
      </c>
      <c r="D205" s="4"/>
      <c r="E205" s="4">
        <f t="shared" si="9"/>
        <v>0</v>
      </c>
    </row>
    <row r="206" spans="1:7">
      <c r="A206" s="1">
        <f>Comptes!A206</f>
        <v>42860</v>
      </c>
      <c r="B206" s="3" t="str">
        <f>Comptes!C206</f>
        <v>EDF 10005901442</v>
      </c>
      <c r="C206" s="4">
        <f>$D$1*Comptes!D206</f>
        <v>14.601699999999999</v>
      </c>
      <c r="D206" s="4"/>
      <c r="E206" s="4">
        <f t="shared" si="9"/>
        <v>0</v>
      </c>
    </row>
    <row r="207" spans="1:7">
      <c r="A207" s="1">
        <f>Comptes!A207</f>
        <v>42881</v>
      </c>
      <c r="B207" s="3" t="str">
        <f>Comptes!C207</f>
        <v xml:space="preserve">Engie gaz </v>
      </c>
      <c r="C207" s="4">
        <f>$D$1*Comptes!D207</f>
        <v>56.813749999999999</v>
      </c>
      <c r="D207" s="4"/>
      <c r="E207" s="4">
        <f t="shared" si="9"/>
        <v>0</v>
      </c>
    </row>
    <row r="208" spans="1:7">
      <c r="A208" s="1">
        <f>Comptes!A208</f>
        <v>42899</v>
      </c>
      <c r="B208" s="3" t="str">
        <f>Comptes!C208</f>
        <v xml:space="preserve">Veolia </v>
      </c>
      <c r="C208" s="4">
        <f>$D$1*Comptes!D208</f>
        <v>20.52694</v>
      </c>
      <c r="D208" s="4"/>
      <c r="E208" s="4">
        <f t="shared" si="9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">
        <v>100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6.7255399999999996</v>
      </c>
      <c r="D210" s="4"/>
      <c r="E210" s="4">
        <f t="shared" si="9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12.08</v>
      </c>
      <c r="D211" s="4"/>
      <c r="E211" s="4">
        <f t="shared" si="9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37.75</v>
      </c>
      <c r="D212" s="4"/>
      <c r="E212" s="4">
        <f t="shared" si="9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f>$D$1*Comptes!D213</f>
        <v>0</v>
      </c>
      <c r="D213" s="4">
        <v>120</v>
      </c>
      <c r="E213" s="4"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12.08</v>
      </c>
      <c r="D214" s="4"/>
      <c r="E214" s="4">
        <f t="shared" si="9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79.995269999999991</v>
      </c>
      <c r="D215" s="4"/>
      <c r="E215" s="4">
        <f t="shared" si="9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6.3842800000000004</v>
      </c>
      <c r="D216" s="4"/>
      <c r="E216" s="4">
        <f t="shared" si="9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9.8014099999999988</v>
      </c>
      <c r="D217" s="4"/>
      <c r="E217" s="4">
        <f t="shared" si="9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5.6594799999999994</v>
      </c>
      <c r="D218" s="4"/>
      <c r="E218" s="4">
        <f t="shared" si="9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">
        <v>100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12.51488</v>
      </c>
      <c r="D220" s="4"/>
      <c r="E220" s="4">
        <f t="shared" si="9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72.251989999999992</v>
      </c>
      <c r="D221" s="4"/>
      <c r="E221" s="4">
        <f t="shared" si="9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19.998439999999999</v>
      </c>
      <c r="D222" s="4"/>
      <c r="E222" s="4">
        <f t="shared" si="9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">
        <v>140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79.350499999999997</v>
      </c>
      <c r="D224" s="4"/>
      <c r="E224" s="4">
        <f t="shared" si="9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12.08</v>
      </c>
      <c r="D225" s="4"/>
      <c r="E225" s="4">
        <f t="shared" si="9"/>
        <v>0</v>
      </c>
    </row>
    <row r="226" spans="1:5">
      <c r="A226" s="1">
        <f>Comptes!A226</f>
        <v>43229</v>
      </c>
      <c r="B226" s="3" t="str">
        <f>Comptes!C226</f>
        <v>Appel de fonds</v>
      </c>
      <c r="C226" s="4">
        <f>$D$1*Comptes!D226</f>
        <v>0</v>
      </c>
      <c r="D226" s="4">
        <v>120</v>
      </c>
      <c r="E226" s="4">
        <v>0</v>
      </c>
    </row>
    <row r="227" spans="1:5">
      <c r="A227" s="1">
        <f>Comptes!A227</f>
        <v>43242</v>
      </c>
      <c r="B227" s="3" t="str">
        <f>Comptes!C227</f>
        <v>Edf du 05/05</v>
      </c>
      <c r="C227" s="4">
        <f>$D$1*Comptes!D227</f>
        <v>12.674939999999999</v>
      </c>
      <c r="D227" s="4"/>
      <c r="E227" s="4">
        <f t="shared" si="9"/>
        <v>0</v>
      </c>
    </row>
    <row r="228" spans="1:5">
      <c r="A228" s="1">
        <f>Comptes!A228</f>
        <v>43249</v>
      </c>
      <c r="B228" s="3" t="str">
        <f>Comptes!C228</f>
        <v xml:space="preserve">Engie gaz </v>
      </c>
      <c r="C228" s="4">
        <f>$D$1*Comptes!D228</f>
        <v>56.715600000000002</v>
      </c>
      <c r="D228" s="4"/>
      <c r="E228" s="4">
        <f t="shared" si="9"/>
        <v>0</v>
      </c>
    </row>
    <row r="229" spans="1:5">
      <c r="A229" s="1">
        <f>Comptes!A229</f>
        <v>43266</v>
      </c>
      <c r="B229" s="3" t="str">
        <f>Comptes!C229</f>
        <v>Sté Simon Ent/ Dep 2018/2019</v>
      </c>
      <c r="C229" s="4">
        <f>$D$1*Comptes!D229</f>
        <v>22.045999999999999</v>
      </c>
      <c r="D229" s="4"/>
      <c r="E229" s="4">
        <f t="shared" si="9"/>
        <v>0</v>
      </c>
    </row>
    <row r="230" spans="1:5">
      <c r="A230" s="1">
        <f>Comptes!A230</f>
        <v>0</v>
      </c>
      <c r="B230" s="3">
        <f>Comptes!C230</f>
        <v>0</v>
      </c>
      <c r="C230" s="4">
        <f>$D$1*Comptes!D230</f>
        <v>0</v>
      </c>
      <c r="D230" s="4"/>
      <c r="E230" s="4">
        <f t="shared" si="9"/>
        <v>0</v>
      </c>
    </row>
    <row r="231" spans="1:5">
      <c r="A231" s="1">
        <f>Comptes!A231</f>
        <v>0</v>
      </c>
      <c r="B231" s="3">
        <f>Comptes!C231</f>
        <v>0</v>
      </c>
      <c r="C231" s="4">
        <f>$D$1*Comptes!D231</f>
        <v>0</v>
      </c>
      <c r="D231" s="4"/>
      <c r="E231" s="4">
        <f t="shared" si="9"/>
        <v>0</v>
      </c>
    </row>
    <row r="232" spans="1:5">
      <c r="A232" s="1">
        <f>Comptes!A232</f>
        <v>0</v>
      </c>
      <c r="B232" s="3">
        <f>Comptes!C232</f>
        <v>0</v>
      </c>
      <c r="C232" s="4">
        <f>$D$1*Comptes!D232</f>
        <v>0</v>
      </c>
      <c r="D232" s="4"/>
      <c r="E232" s="4">
        <f t="shared" si="9"/>
        <v>0</v>
      </c>
    </row>
    <row r="233" spans="1:5">
      <c r="A233" s="1">
        <f>Comptes!A233</f>
        <v>0</v>
      </c>
      <c r="B233" s="3">
        <f>Comptes!C233</f>
        <v>0</v>
      </c>
      <c r="C233" s="4">
        <f>$D$1*Comptes!D233</f>
        <v>0</v>
      </c>
      <c r="D233" s="4"/>
      <c r="E233" s="4">
        <f t="shared" si="9"/>
        <v>0</v>
      </c>
    </row>
    <row r="234" spans="1:5">
      <c r="A234" s="1">
        <f>Comptes!A234</f>
        <v>0</v>
      </c>
      <c r="B234" s="3">
        <f>Comptes!C234</f>
        <v>0</v>
      </c>
      <c r="C234" s="4">
        <f>$D$1*Comptes!D234</f>
        <v>0</v>
      </c>
      <c r="D234" s="4"/>
      <c r="E234" s="4">
        <f t="shared" si="9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"/>
      <c r="E235" s="4">
        <f t="shared" si="9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"/>
      <c r="E236" s="4">
        <f t="shared" si="9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"/>
      <c r="E237" s="4">
        <f t="shared" si="9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"/>
      <c r="E238" s="4">
        <f t="shared" si="9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"/>
      <c r="E239" s="4">
        <f t="shared" si="9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"/>
      <c r="E240" s="4">
        <f t="shared" si="9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"/>
      <c r="E241" s="4">
        <f t="shared" si="9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"/>
      <c r="E242" s="4">
        <f t="shared" si="9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"/>
      <c r="E243" s="4">
        <f t="shared" si="9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"/>
      <c r="E244" s="4">
        <f t="shared" si="9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"/>
      <c r="E245" s="4">
        <f t="shared" si="9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"/>
      <c r="E246" s="4">
        <f t="shared" si="9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"/>
      <c r="E247" s="4">
        <f t="shared" si="9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"/>
      <c r="E248" s="4">
        <f t="shared" si="9"/>
        <v>0</v>
      </c>
    </row>
    <row r="249" spans="1:5">
      <c r="A249" s="1"/>
      <c r="C249" s="4"/>
      <c r="D249" s="4"/>
      <c r="E249" s="4"/>
    </row>
    <row r="250" spans="1:5">
      <c r="A250" s="1"/>
      <c r="B250" s="3" t="str">
        <f>Comptes!C251</f>
        <v>Total</v>
      </c>
      <c r="C250" s="28">
        <f>SUM(C5:C249)</f>
        <v>9204.6007600000012</v>
      </c>
      <c r="D250" s="28">
        <f>SUM(D5:D249)</f>
        <v>9341.5406000000003</v>
      </c>
      <c r="E250" s="28">
        <f>SUM(E5:E134)</f>
        <v>0</v>
      </c>
    </row>
    <row r="251" spans="1:5">
      <c r="A251" s="1"/>
      <c r="C251" s="4"/>
      <c r="D251" s="4"/>
      <c r="E251" s="45" t="s">
        <v>109</v>
      </c>
    </row>
    <row r="252" spans="1:5">
      <c r="A252" s="1"/>
      <c r="B252" s="31" t="s">
        <v>110</v>
      </c>
      <c r="C252" s="61">
        <f>D250-C250-E250</f>
        <v>136.93983999999909</v>
      </c>
      <c r="D252" s="61"/>
      <c r="E252" s="21">
        <f>C252+E250</f>
        <v>136.93983999999909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2"/>
  <sheetViews>
    <sheetView workbookViewId="0">
      <pane ySplit="4" topLeftCell="A210" activePane="bottomLeft" state="frozen"/>
      <selection activeCell="A200" sqref="A200:IV200"/>
      <selection pane="bottomLeft" activeCell="E227" sqref="E227"/>
    </sheetView>
  </sheetViews>
  <sheetFormatPr baseColWidth="10" defaultRowHeight="12.75"/>
  <cols>
    <col min="1" max="1" width="11.42578125" style="3"/>
    <col min="2" max="2" width="42.85546875" style="3" customWidth="1"/>
    <col min="3" max="16384" width="11.42578125" style="3"/>
  </cols>
  <sheetData>
    <row r="1" spans="1:5">
      <c r="A1" s="27" t="s">
        <v>93</v>
      </c>
      <c r="B1" s="31" t="s">
        <v>120</v>
      </c>
      <c r="C1" s="27" t="s">
        <v>95</v>
      </c>
      <c r="D1" s="31">
        <v>0.105</v>
      </c>
    </row>
    <row r="4" spans="1:5">
      <c r="A4" s="7" t="s">
        <v>1</v>
      </c>
      <c r="B4" s="9" t="s">
        <v>2</v>
      </c>
      <c r="C4" s="10" t="s">
        <v>3</v>
      </c>
      <c r="D4" s="10" t="s">
        <v>5</v>
      </c>
      <c r="E4" s="27" t="s">
        <v>96</v>
      </c>
    </row>
    <row r="5" spans="1:5">
      <c r="A5" s="1"/>
      <c r="B5" s="3" t="str">
        <f>Comptes!C5</f>
        <v>Travaux hors budget + fd de roulement</v>
      </c>
      <c r="C5" s="4">
        <f>$D$1*Comptes!D5</f>
        <v>0</v>
      </c>
      <c r="D5" s="4">
        <v>123.22799999999998</v>
      </c>
    </row>
    <row r="6" spans="1:5">
      <c r="A6" s="1"/>
      <c r="B6" s="3" t="str">
        <f>Comptes!C6</f>
        <v>Appel de fonds</v>
      </c>
      <c r="C6" s="4">
        <f>$D$1*Comptes!D6</f>
        <v>0</v>
      </c>
      <c r="D6" s="4">
        <v>748.33499999999992</v>
      </c>
    </row>
    <row r="7" spans="1:5">
      <c r="A7" s="1"/>
      <c r="B7" s="3" t="str">
        <f>Comptes!C7</f>
        <v>Copro créditeurs</v>
      </c>
      <c r="C7" s="4">
        <f>$D$1*Comptes!D7</f>
        <v>0</v>
      </c>
      <c r="D7" s="4"/>
    </row>
    <row r="8" spans="1:5">
      <c r="A8" s="1"/>
      <c r="B8" s="3" t="str">
        <f>Comptes!C8</f>
        <v>Copro débiteurs</v>
      </c>
      <c r="C8" s="4">
        <f>$D$1*Comptes!D8</f>
        <v>0</v>
      </c>
      <c r="D8" s="4">
        <v>-141.13999999999999</v>
      </c>
    </row>
    <row r="9" spans="1:5">
      <c r="A9" s="1"/>
      <c r="B9" s="3" t="str">
        <f>Comptes!C9</f>
        <v>Charges</v>
      </c>
      <c r="C9" s="4">
        <f>$D$1*Comptes!D9</f>
        <v>323.988</v>
      </c>
      <c r="D9" s="4"/>
    </row>
    <row r="10" spans="1:5">
      <c r="A10" s="1"/>
      <c r="B10" s="3" t="str">
        <f>Comptes!C10</f>
        <v>Charges imputable Augier de Crémiers 2240,55€</v>
      </c>
      <c r="C10" s="4">
        <f>Mercury!J8</f>
        <v>215.34</v>
      </c>
      <c r="D10" s="38">
        <v>245.84</v>
      </c>
    </row>
    <row r="11" spans="1:5">
      <c r="A11" s="1">
        <f>Comptes!A11</f>
        <v>39986</v>
      </c>
      <c r="B11" s="3" t="str">
        <f>Comptes!C11</f>
        <v>Brussali Entretien</v>
      </c>
      <c r="C11" s="4">
        <f>$D$1*Comptes!D11</f>
        <v>8.2088999999999999</v>
      </c>
      <c r="D11" s="4"/>
    </row>
    <row r="12" spans="1:5">
      <c r="A12" s="1">
        <f>Comptes!A12</f>
        <v>40003</v>
      </c>
      <c r="B12" s="3" t="str">
        <f>Comptes!C12</f>
        <v>GDF</v>
      </c>
      <c r="C12" s="4">
        <f>$D$1*Comptes!D12</f>
        <v>3.1573500000000001</v>
      </c>
      <c r="D12" s="4"/>
    </row>
    <row r="13" spans="1:5">
      <c r="A13" s="1">
        <f>Comptes!A13</f>
        <v>40003</v>
      </c>
      <c r="B13" s="3" t="str">
        <f>Comptes!C13</f>
        <v>Véolia</v>
      </c>
      <c r="C13" s="4">
        <f>$D$1*Comptes!D13</f>
        <v>7.6398000000000001</v>
      </c>
      <c r="D13" s="4"/>
    </row>
    <row r="14" spans="1:5">
      <c r="A14" s="1">
        <f>Comptes!A14</f>
        <v>40079</v>
      </c>
      <c r="B14" s="3" t="str">
        <f>Comptes!C14</f>
        <v>GDF</v>
      </c>
      <c r="C14" s="4">
        <f>$D$1*Comptes!D14</f>
        <v>6.0585000000000004</v>
      </c>
      <c r="D14" s="4"/>
    </row>
    <row r="15" spans="1:5">
      <c r="A15" s="1">
        <f>Comptes!A15</f>
        <v>40110</v>
      </c>
      <c r="B15" s="3" t="str">
        <f>Comptes!C15</f>
        <v>Axa assurance du 01/10/2009 au 01/10/2010</v>
      </c>
      <c r="C15" s="4">
        <f>$D$1*Comptes!D15</f>
        <v>30.995999999999999</v>
      </c>
      <c r="D15" s="4"/>
    </row>
    <row r="16" spans="1:5">
      <c r="A16" s="1">
        <f>Comptes!A16</f>
        <v>40126</v>
      </c>
      <c r="B16" s="3" t="str">
        <f>Comptes!C16</f>
        <v>GDF</v>
      </c>
      <c r="C16" s="4">
        <f>$D$1*Comptes!D16</f>
        <v>6.7399499999999994</v>
      </c>
      <c r="D16" s="4"/>
    </row>
    <row r="17" spans="1:4">
      <c r="A17" s="1">
        <f>Comptes!A17</f>
        <v>40125</v>
      </c>
      <c r="B17" s="3" t="str">
        <f>Comptes!C17</f>
        <v>EDF</v>
      </c>
      <c r="C17" s="4">
        <f>$D$1*Comptes!D17</f>
        <v>6.1677</v>
      </c>
      <c r="D17" s="4"/>
    </row>
    <row r="18" spans="1:4">
      <c r="A18" s="1">
        <f>Comptes!A18</f>
        <v>40144</v>
      </c>
      <c r="B18" s="3" t="str">
        <f>Comptes!C18</f>
        <v>Leroy Merlin Matériaux pour BAL + verrou cagibi</v>
      </c>
      <c r="C18" s="4">
        <f>$D$1*Comptes!D18</f>
        <v>1.8248999999999997</v>
      </c>
      <c r="D18" s="4"/>
    </row>
    <row r="19" spans="1:4">
      <c r="A19" s="1">
        <f>Comptes!A19</f>
        <v>40187</v>
      </c>
      <c r="B19" s="3" t="str">
        <f>Comptes!C19</f>
        <v>Véolia</v>
      </c>
      <c r="C19" s="4">
        <f>$D$1*Comptes!D19</f>
        <v>11.713799999999999</v>
      </c>
      <c r="D19" s="4"/>
    </row>
    <row r="20" spans="1:4">
      <c r="A20" s="1">
        <f>Comptes!A20</f>
        <v>40081</v>
      </c>
      <c r="B20" s="3" t="str">
        <f>Comptes!C20</f>
        <v>Brussali Entretien</v>
      </c>
      <c r="C20" s="4">
        <f>$D$1*Comptes!D20</f>
        <v>8.2088999999999999</v>
      </c>
      <c r="D20" s="4"/>
    </row>
    <row r="21" spans="1:4">
      <c r="A21" s="1">
        <f>Comptes!A21</f>
        <v>40161</v>
      </c>
      <c r="B21" s="3" t="str">
        <f>Comptes!C21</f>
        <v>Brussali Entretien</v>
      </c>
      <c r="C21" s="4">
        <f>$D$1*Comptes!D21</f>
        <v>9.0383999999999993</v>
      </c>
      <c r="D21" s="4"/>
    </row>
    <row r="22" spans="1:4">
      <c r="A22" s="1">
        <f>Comptes!A22</f>
        <v>40188</v>
      </c>
      <c r="B22" s="3" t="str">
        <f>Comptes!C22</f>
        <v>GDF</v>
      </c>
      <c r="C22" s="4">
        <f>$D$1*Comptes!D22</f>
        <v>33.137999999999998</v>
      </c>
      <c r="D22" s="43"/>
    </row>
    <row r="23" spans="1:4">
      <c r="A23" s="1">
        <f>Comptes!A23</f>
        <v>40189</v>
      </c>
      <c r="B23" s="3" t="str">
        <f>Comptes!C23</f>
        <v>SARL Alpilles GAZ Services</v>
      </c>
      <c r="C23" s="4">
        <f>$D$1*Comptes!D23</f>
        <v>11.980499999999999</v>
      </c>
      <c r="D23" s="4"/>
    </row>
    <row r="24" spans="1:4">
      <c r="A24" s="1">
        <f>Comptes!A24</f>
        <v>40197</v>
      </c>
      <c r="B24" s="3" t="str">
        <f>Comptes!C24</f>
        <v>Timbres</v>
      </c>
      <c r="C24" s="4">
        <f>$D$1*Comptes!D24</f>
        <v>1.4111999999999998</v>
      </c>
      <c r="D24" s="4"/>
    </row>
    <row r="25" spans="1:4">
      <c r="A25" s="1">
        <f>Comptes!A25</f>
        <v>40246</v>
      </c>
      <c r="B25" s="3" t="str">
        <f>Comptes!C25</f>
        <v>GDF</v>
      </c>
      <c r="C25" s="4">
        <f>$D$1*Comptes!D25</f>
        <v>33.016199999999998</v>
      </c>
      <c r="D25" s="4"/>
    </row>
    <row r="26" spans="1:4">
      <c r="A26" s="1">
        <f>Comptes!A26</f>
        <v>40254</v>
      </c>
      <c r="B26" s="3" t="str">
        <f>Comptes!C26</f>
        <v>Brussali Entretien</v>
      </c>
      <c r="C26" s="4">
        <f>$D$1*Comptes!D26</f>
        <v>8.2088999999999999</v>
      </c>
      <c r="D26" s="4"/>
    </row>
    <row r="27" spans="1:4">
      <c r="A27" s="1">
        <f>Comptes!A27</f>
        <v>40325</v>
      </c>
      <c r="B27" s="3" t="str">
        <f>Comptes!C27</f>
        <v>GDF</v>
      </c>
      <c r="C27" s="4">
        <f>$D$1*Comptes!D27</f>
        <v>24.106950000000001</v>
      </c>
      <c r="D27" s="4"/>
    </row>
    <row r="28" spans="1:4">
      <c r="A28" s="1">
        <f>Comptes!A28</f>
        <v>40362</v>
      </c>
      <c r="B28" s="3" t="str">
        <f>Comptes!C28</f>
        <v>Véolia</v>
      </c>
      <c r="C28" s="4">
        <f>$D$1*Comptes!D28</f>
        <v>17.594849999999997</v>
      </c>
      <c r="D28" s="4"/>
    </row>
    <row r="29" spans="1:4">
      <c r="A29" s="1">
        <f>Comptes!A29</f>
        <v>40326</v>
      </c>
      <c r="B29" s="3" t="str">
        <f>Comptes!C29</f>
        <v>EDF</v>
      </c>
      <c r="C29" s="4">
        <f>$D$1*Comptes!D29</f>
        <v>8.0913000000000004</v>
      </c>
      <c r="D29" s="4"/>
    </row>
    <row r="30" spans="1:4">
      <c r="A30" s="1">
        <f>Comptes!A30</f>
        <v>40354</v>
      </c>
      <c r="B30" s="3" t="str">
        <f>Comptes!C30</f>
        <v>Brussali Entretien</v>
      </c>
      <c r="C30" s="4">
        <f>$D$1*Comptes!D30</f>
        <v>8.2088999999999999</v>
      </c>
      <c r="D30" s="4"/>
    </row>
    <row r="31" spans="1:4">
      <c r="A31" s="1">
        <f>Comptes!A31</f>
        <v>40382</v>
      </c>
      <c r="B31" s="3" t="str">
        <f>Comptes!C31</f>
        <v>GDF</v>
      </c>
      <c r="C31" s="4">
        <f>$D$1*Comptes!D31</f>
        <v>5.1555</v>
      </c>
      <c r="D31" s="4"/>
    </row>
    <row r="32" spans="1:4">
      <c r="A32" s="1">
        <f>Comptes!A32</f>
        <v>40429</v>
      </c>
      <c r="B32" s="3" t="str">
        <f>Comptes!C32</f>
        <v>GDF</v>
      </c>
      <c r="C32" s="4">
        <f>$D$1*Comptes!D32</f>
        <v>4.49085</v>
      </c>
      <c r="D32" s="4"/>
    </row>
    <row r="33" spans="1:4">
      <c r="A33" s="1">
        <f>Comptes!A33</f>
        <v>40441</v>
      </c>
      <c r="B33" s="3" t="str">
        <f>Comptes!C33</f>
        <v>Axa assurance du 01/10/2010 au 01/10/2011</v>
      </c>
      <c r="C33" s="4">
        <f>$D$1*Comptes!D33</f>
        <v>34.310849999999995</v>
      </c>
      <c r="D33" s="4"/>
    </row>
    <row r="34" spans="1:4">
      <c r="A34" s="1">
        <f>Comptes!A34</f>
        <v>40441</v>
      </c>
      <c r="B34" s="3" t="str">
        <f>Comptes!C34</f>
        <v>Appel de fonds</v>
      </c>
      <c r="C34" s="4">
        <f>$D$1*Comptes!D34</f>
        <v>0</v>
      </c>
      <c r="D34" s="4"/>
    </row>
    <row r="35" spans="1:4">
      <c r="A35" s="1">
        <f>Comptes!A35</f>
        <v>40452</v>
      </c>
      <c r="B35" s="3" t="str">
        <f>Comptes!C35</f>
        <v>Brussali Entretien</v>
      </c>
      <c r="C35" s="4">
        <f>$D$1*Comptes!D35</f>
        <v>8.2088999999999999</v>
      </c>
      <c r="D35" s="4"/>
    </row>
    <row r="36" spans="1:4">
      <c r="A36" s="1">
        <f>Comptes!A36</f>
        <v>40452</v>
      </c>
      <c r="B36" s="3" t="str">
        <f>Comptes!C36</f>
        <v>SOS Toit Bleu</v>
      </c>
      <c r="C36" s="4">
        <f>$D$1*Comptes!D36</f>
        <v>57.75</v>
      </c>
      <c r="D36" s="4"/>
    </row>
    <row r="37" spans="1:4">
      <c r="A37" s="1">
        <f>Comptes!A37</f>
        <v>40469</v>
      </c>
      <c r="B37" s="3" t="str">
        <f>Comptes!C37</f>
        <v>Indemnité Syndic AG 3 septembre 2010</v>
      </c>
      <c r="C37" s="4">
        <f>$D$1*Comptes!D37</f>
        <v>21</v>
      </c>
      <c r="D37" s="4"/>
    </row>
    <row r="38" spans="1:4">
      <c r="A38" s="1">
        <f>Comptes!A38</f>
        <v>40485</v>
      </c>
      <c r="B38" s="3" t="str">
        <f>Comptes!C38</f>
        <v>Laboratoire Hygiène Pce Désinsectisation</v>
      </c>
      <c r="C38" s="4">
        <f>$D$1*Comptes!D38</f>
        <v>35.448</v>
      </c>
      <c r="D38" s="4"/>
    </row>
    <row r="39" spans="1:4">
      <c r="A39" s="1">
        <f>Comptes!A39</f>
        <v>40498</v>
      </c>
      <c r="B39" s="3" t="str">
        <f>Comptes!C39</f>
        <v>GDF</v>
      </c>
      <c r="C39" s="4">
        <f>$D$1*Comptes!D39</f>
        <v>12.790049999999999</v>
      </c>
      <c r="D39" s="4"/>
    </row>
    <row r="40" spans="1:4">
      <c r="A40" s="1">
        <f>Comptes!A40</f>
        <v>40498</v>
      </c>
      <c r="B40" s="3" t="str">
        <f>Comptes!C40</f>
        <v>EDF</v>
      </c>
      <c r="C40" s="4">
        <f>$D$1*Comptes!D40</f>
        <v>5.9545500000000002</v>
      </c>
      <c r="D40" s="4"/>
    </row>
    <row r="41" spans="1:4">
      <c r="A41" s="1">
        <f>Comptes!A41</f>
        <v>40527</v>
      </c>
      <c r="B41" s="3" t="str">
        <f>Comptes!C41</f>
        <v>Véolia</v>
      </c>
      <c r="C41" s="4">
        <f>$D$1*Comptes!D41</f>
        <v>36.128399999999999</v>
      </c>
      <c r="D41" s="4"/>
    </row>
    <row r="42" spans="1:4">
      <c r="A42" s="1">
        <f>Comptes!A42</f>
        <v>40553</v>
      </c>
      <c r="B42" s="3" t="str">
        <f>Comptes!C42</f>
        <v>GDF</v>
      </c>
      <c r="C42" s="4">
        <f>$D$1*Comptes!D42</f>
        <v>34.098749999999995</v>
      </c>
      <c r="D42" s="4"/>
    </row>
    <row r="43" spans="1:4">
      <c r="A43" s="1">
        <f>Comptes!A43</f>
        <v>40585</v>
      </c>
      <c r="B43" s="3" t="str">
        <f>Comptes!C43</f>
        <v>Entree boite aux lettres</v>
      </c>
      <c r="C43" s="4">
        <f>$D$1*Comptes!D43</f>
        <v>3.2759999999999998</v>
      </c>
      <c r="D43" s="4"/>
    </row>
    <row r="44" spans="1:4">
      <c r="A44" s="1">
        <f>Comptes!A44</f>
        <v>40607</v>
      </c>
      <c r="B44" s="3" t="str">
        <f>Comptes!C44</f>
        <v>SARL Alpilles GAZ Services</v>
      </c>
      <c r="C44" s="4">
        <f>$D$1*Comptes!D44</f>
        <v>10.081049999999999</v>
      </c>
      <c r="D44" s="4"/>
    </row>
    <row r="45" spans="1:4">
      <c r="A45" s="1">
        <f>Comptes!A45</f>
        <v>40607</v>
      </c>
      <c r="B45" s="3" t="str">
        <f>Comptes!C45</f>
        <v>Appel de fonds</v>
      </c>
      <c r="C45" s="4">
        <f>$D$1*Comptes!D45</f>
        <v>0</v>
      </c>
      <c r="D45" s="4"/>
    </row>
    <row r="46" spans="1:4">
      <c r="A46" s="1">
        <f>Comptes!A46</f>
        <v>40625</v>
      </c>
      <c r="B46" s="3" t="str">
        <f>Comptes!C46</f>
        <v xml:space="preserve">Acompte M'RIK </v>
      </c>
      <c r="C46" s="4">
        <f>$D$1*Comptes!D46</f>
        <v>25.41</v>
      </c>
      <c r="D46" s="4"/>
    </row>
    <row r="47" spans="1:4">
      <c r="A47" s="1">
        <f>Comptes!A47</f>
        <v>40610</v>
      </c>
      <c r="B47" s="3" t="str">
        <f>Comptes!C47</f>
        <v>GDF</v>
      </c>
      <c r="C47" s="4">
        <f>$D$1*Comptes!D47</f>
        <v>38.252549999999999</v>
      </c>
      <c r="D47" s="4"/>
    </row>
    <row r="48" spans="1:4">
      <c r="A48" s="1">
        <f>Comptes!A48</f>
        <v>40627</v>
      </c>
      <c r="B48" s="3" t="str">
        <f>Comptes!C48</f>
        <v>Brussali Entretien</v>
      </c>
      <c r="C48" s="4">
        <f>$D$1*Comptes!D48</f>
        <v>8.2088999999999999</v>
      </c>
      <c r="D48" s="4"/>
    </row>
    <row r="49" spans="1:5">
      <c r="A49" s="1">
        <f>Comptes!A49</f>
        <v>40627</v>
      </c>
      <c r="B49" s="3" t="str">
        <f>Comptes!C49</f>
        <v>Appel de fonds</v>
      </c>
      <c r="C49" s="4">
        <f>$D$1*Comptes!D49</f>
        <v>0</v>
      </c>
      <c r="D49" s="18">
        <v>300</v>
      </c>
    </row>
    <row r="50" spans="1:5">
      <c r="A50" s="1">
        <f>Comptes!A50</f>
        <v>40627</v>
      </c>
      <c r="B50" s="3" t="str">
        <f>Comptes!C50</f>
        <v>Provision M'RIK 565,08 annulé</v>
      </c>
      <c r="C50" s="4">
        <f>$D$1*Comptes!D50</f>
        <v>0</v>
      </c>
      <c r="D50" s="4"/>
      <c r="E50" s="4" t="str">
        <f>IF(D50&gt;0,D50,"")</f>
        <v/>
      </c>
    </row>
    <row r="51" spans="1:5">
      <c r="A51" s="1">
        <f>Comptes!A51</f>
        <v>40627</v>
      </c>
      <c r="B51" s="3" t="str">
        <f>Comptes!C51</f>
        <v>Provision SOS Toit  100 € annulé</v>
      </c>
      <c r="C51" s="4">
        <f>$D$1*Comptes!D51</f>
        <v>0</v>
      </c>
      <c r="D51" s="4"/>
      <c r="E51" s="4" t="str">
        <f>IF(D51&gt;0,D51,"")</f>
        <v/>
      </c>
    </row>
    <row r="52" spans="1:5">
      <c r="A52" s="1">
        <f>Comptes!A52</f>
        <v>40673</v>
      </c>
      <c r="B52" s="3" t="str">
        <f>Comptes!C52</f>
        <v>GDF</v>
      </c>
      <c r="C52" s="4">
        <f>$D$1*Comptes!D52</f>
        <v>70.799399999999991</v>
      </c>
      <c r="D52" s="4"/>
      <c r="E52" s="4" t="str">
        <f>IF(D52&gt;0,D52,"")</f>
        <v/>
      </c>
    </row>
    <row r="53" spans="1:5">
      <c r="A53" s="1">
        <f>Comptes!A53</f>
        <v>40674</v>
      </c>
      <c r="B53" s="3" t="str">
        <f>Comptes!C53</f>
        <v>Appel de fonds</v>
      </c>
      <c r="C53" s="4">
        <f>$D$1*Comptes!D53</f>
        <v>0</v>
      </c>
      <c r="D53" s="18">
        <v>90</v>
      </c>
      <c r="E53" s="4"/>
    </row>
    <row r="54" spans="1:5">
      <c r="A54" s="1">
        <f>Comptes!A54</f>
        <v>40673</v>
      </c>
      <c r="B54" s="3" t="str">
        <f>Comptes!C54</f>
        <v>EDF</v>
      </c>
      <c r="C54" s="4">
        <f>$D$1*Comptes!D54</f>
        <v>8.4482999999999997</v>
      </c>
      <c r="D54" s="4"/>
      <c r="E54" s="4" t="str">
        <f>IF(D54&gt;0,D54,"")</f>
        <v/>
      </c>
    </row>
    <row r="55" spans="1:5">
      <c r="A55" s="1">
        <f>Comptes!A55</f>
        <v>40702</v>
      </c>
      <c r="B55" s="3" t="str">
        <f>Comptes!C55</f>
        <v>Brussali Entretien</v>
      </c>
      <c r="C55" s="4">
        <f>$D$1*Comptes!D55</f>
        <v>8.2088999999999999</v>
      </c>
      <c r="D55" s="4"/>
      <c r="E55" s="4" t="str">
        <f>IF(D55&gt;0,D55,"")</f>
        <v/>
      </c>
    </row>
    <row r="56" spans="1:5">
      <c r="A56" s="1">
        <f>Comptes!A56</f>
        <v>40732</v>
      </c>
      <c r="B56" s="3" t="str">
        <f>Comptes!C56</f>
        <v>GDF</v>
      </c>
      <c r="C56" s="4">
        <f>$D$1*Comptes!D56</f>
        <v>6.2653499999999998</v>
      </c>
      <c r="D56" s="4"/>
      <c r="E56" s="4" t="str">
        <f>IF(D56&gt;0,D56,"")</f>
        <v/>
      </c>
    </row>
    <row r="57" spans="1:5">
      <c r="A57" s="1">
        <f>Comptes!A57</f>
        <v>40730</v>
      </c>
      <c r="B57" s="3" t="str">
        <f>Comptes!C57</f>
        <v>Véolia</v>
      </c>
      <c r="C57" s="4">
        <f>$D$1*Comptes!D57</f>
        <v>36.281700000000001</v>
      </c>
      <c r="D57" s="4"/>
      <c r="E57" s="4" t="str">
        <f>IF(D57&gt;0,D57,"")</f>
        <v/>
      </c>
    </row>
    <row r="58" spans="1:5">
      <c r="A58" s="1">
        <f>Comptes!A58</f>
        <v>40739</v>
      </c>
      <c r="B58" s="3" t="str">
        <f>Comptes!C58</f>
        <v>Appel de fonds</v>
      </c>
      <c r="C58" s="4">
        <f>$D$1*Comptes!D58</f>
        <v>0</v>
      </c>
      <c r="D58" s="18">
        <v>100</v>
      </c>
      <c r="E58" s="4"/>
    </row>
    <row r="59" spans="1:5">
      <c r="A59" s="1">
        <f>Comptes!A59</f>
        <v>40782</v>
      </c>
      <c r="B59" s="3" t="str">
        <f>Comptes!C59</f>
        <v>GDF</v>
      </c>
      <c r="C59" s="4">
        <f>$D$1*Comptes!D59</f>
        <v>5.0567999999999991</v>
      </c>
      <c r="D59" s="4"/>
      <c r="E59" s="4" t="str">
        <f>IF(D59&gt;0,D59,"")</f>
        <v/>
      </c>
    </row>
    <row r="60" spans="1:5">
      <c r="A60" s="1">
        <f>Comptes!A60</f>
        <v>40794</v>
      </c>
      <c r="B60" s="3" t="str">
        <f>Comptes!C60</f>
        <v>Axa assurance du 01/10/11 au 30/09/12</v>
      </c>
      <c r="C60" s="4">
        <f>$D$1*Comptes!D60</f>
        <v>37.991099999999996</v>
      </c>
      <c r="D60" s="4"/>
      <c r="E60" s="4" t="str">
        <f>IF(D60&gt;0,D60,"")</f>
        <v/>
      </c>
    </row>
    <row r="61" spans="1:5">
      <c r="A61" s="1">
        <f>Comptes!A61</f>
        <v>40809</v>
      </c>
      <c r="B61" s="3" t="str">
        <f>Comptes!C61</f>
        <v>Brussali Entretien</v>
      </c>
      <c r="C61" s="4">
        <f>$D$1*Comptes!D61</f>
        <v>8.9627999999999997</v>
      </c>
      <c r="D61" s="4"/>
      <c r="E61" s="4">
        <f>D61</f>
        <v>0</v>
      </c>
    </row>
    <row r="62" spans="1:5">
      <c r="A62" s="1">
        <f>Comptes!A62</f>
        <v>40863</v>
      </c>
      <c r="B62" s="3" t="str">
        <f>Comptes!C62</f>
        <v>GDF</v>
      </c>
      <c r="C62" s="4">
        <f>$D$1*Comptes!D62</f>
        <v>13.664699999999998</v>
      </c>
      <c r="D62" s="4"/>
      <c r="E62" s="4">
        <f>D62</f>
        <v>0</v>
      </c>
    </row>
    <row r="63" spans="1:5">
      <c r="A63" s="1">
        <f>Comptes!A63</f>
        <v>40869</v>
      </c>
      <c r="B63" s="3" t="str">
        <f>Comptes!C63</f>
        <v>Appel de fonds</v>
      </c>
      <c r="C63" s="4">
        <f>$D$1*Comptes!D63</f>
        <v>0</v>
      </c>
      <c r="D63" s="18">
        <v>100</v>
      </c>
      <c r="E63" s="4"/>
    </row>
    <row r="64" spans="1:5">
      <c r="A64" s="1">
        <f>Comptes!A64</f>
        <v>40904</v>
      </c>
      <c r="B64" s="3" t="str">
        <f>Comptes!C64</f>
        <v>Véolia</v>
      </c>
      <c r="C64" s="4">
        <f>$D$1*Comptes!D64</f>
        <v>29.510249999999999</v>
      </c>
      <c r="D64" s="4"/>
      <c r="E64" s="4">
        <f t="shared" ref="E64:E69" si="0">D64</f>
        <v>0</v>
      </c>
    </row>
    <row r="65" spans="1:5">
      <c r="A65" s="1">
        <f>Comptes!A65</f>
        <v>40863</v>
      </c>
      <c r="B65" s="3" t="str">
        <f>Comptes!C65</f>
        <v>EDF</v>
      </c>
      <c r="C65" s="4">
        <f>$D$1*Comptes!D65</f>
        <v>5.8894500000000001</v>
      </c>
      <c r="D65" s="4"/>
      <c r="E65" s="4">
        <f t="shared" si="0"/>
        <v>0</v>
      </c>
    </row>
    <row r="66" spans="1:5">
      <c r="A66" s="1">
        <f>Comptes!A66</f>
        <v>40918</v>
      </c>
      <c r="B66" s="3" t="str">
        <f>Comptes!C66</f>
        <v>GDF</v>
      </c>
      <c r="C66" s="4">
        <f>$D$1*Comptes!D66</f>
        <v>52.576650000000001</v>
      </c>
      <c r="D66" s="4"/>
      <c r="E66" s="4">
        <f t="shared" si="0"/>
        <v>0</v>
      </c>
    </row>
    <row r="67" spans="1:5">
      <c r="A67" s="1">
        <f>Comptes!A67</f>
        <v>41225</v>
      </c>
      <c r="B67" s="3" t="str">
        <f>Comptes!C67</f>
        <v>SOS Toit Bleu Rénovation toiture</v>
      </c>
      <c r="C67" s="4">
        <f>$D$1*Comptes!D67</f>
        <v>1550.85</v>
      </c>
      <c r="D67" s="4"/>
      <c r="E67" s="4">
        <f t="shared" si="0"/>
        <v>0</v>
      </c>
    </row>
    <row r="68" spans="1:5">
      <c r="A68" s="1">
        <f>Comptes!A68</f>
        <v>40973</v>
      </c>
      <c r="B68" s="3" t="str">
        <f>Comptes!C68</f>
        <v>SARL Alpilles GAZ Services</v>
      </c>
      <c r="C68" s="4">
        <f>$D$1*Comptes!D68</f>
        <v>10.709999999999999</v>
      </c>
      <c r="D68" s="4"/>
      <c r="E68" s="4">
        <f t="shared" si="0"/>
        <v>0</v>
      </c>
    </row>
    <row r="69" spans="1:5">
      <c r="A69" s="1">
        <f>Comptes!A69</f>
        <v>40976</v>
      </c>
      <c r="B69" s="3" t="str">
        <f>Comptes!C69</f>
        <v>GDF</v>
      </c>
      <c r="C69" s="4">
        <f>$D$1*Comptes!D69</f>
        <v>61.1751</v>
      </c>
      <c r="D69" s="4"/>
      <c r="E69" s="4">
        <f t="shared" si="0"/>
        <v>0</v>
      </c>
    </row>
    <row r="70" spans="1:5">
      <c r="A70" s="1">
        <f>Comptes!A70</f>
        <v>40957</v>
      </c>
      <c r="B70" s="3" t="str">
        <f>Comptes!C70</f>
        <v>Appel de fonds</v>
      </c>
      <c r="C70" s="4">
        <f>$D$1*Comptes!D70</f>
        <v>0</v>
      </c>
      <c r="D70" s="18">
        <v>2215</v>
      </c>
      <c r="E70" s="4"/>
    </row>
    <row r="71" spans="1:5">
      <c r="A71" s="1">
        <f>Comptes!A71</f>
        <v>40957</v>
      </c>
      <c r="B71" s="3" t="str">
        <f>Comptes!C71</f>
        <v>Appel de fonds</v>
      </c>
      <c r="C71" s="4">
        <f>$D$1*Comptes!D71</f>
        <v>0</v>
      </c>
      <c r="D71" s="18">
        <v>65</v>
      </c>
      <c r="E71" s="4"/>
    </row>
    <row r="72" spans="1:5">
      <c r="A72" s="1">
        <f>Comptes!A72</f>
        <v>40971</v>
      </c>
      <c r="B72" s="3" t="str">
        <f>Comptes!C72</f>
        <v>Timbres + Courrier JLB</v>
      </c>
      <c r="C72" s="4">
        <v>1.05</v>
      </c>
      <c r="D72" s="4"/>
      <c r="E72" s="4">
        <f t="shared" ref="E72:E79" si="1">D72</f>
        <v>0</v>
      </c>
    </row>
    <row r="73" spans="1:5">
      <c r="A73" s="1">
        <f>Comptes!A73</f>
        <v>41005</v>
      </c>
      <c r="B73" s="3" t="str">
        <f>Comptes!C73</f>
        <v>Timbre fiscal Saisine Juge d'Instance JLB</v>
      </c>
      <c r="C73" s="4">
        <v>0</v>
      </c>
      <c r="D73" s="4"/>
      <c r="E73" s="4">
        <f t="shared" si="1"/>
        <v>0</v>
      </c>
    </row>
    <row r="74" spans="1:5">
      <c r="A74" s="1">
        <f>Comptes!A74</f>
        <v>41005</v>
      </c>
      <c r="B74" s="3" t="str">
        <f>Comptes!C74</f>
        <v>Indemnité Syndic AG 17 février 2012</v>
      </c>
      <c r="C74" s="4">
        <f>$D$1*Comptes!D74</f>
        <v>21</v>
      </c>
      <c r="D74" s="4"/>
      <c r="E74" s="4">
        <f t="shared" si="1"/>
        <v>0</v>
      </c>
    </row>
    <row r="75" spans="1:5">
      <c r="A75" s="1">
        <f>Comptes!A75</f>
        <v>41046</v>
      </c>
      <c r="B75" s="3" t="str">
        <f>Comptes!C75</f>
        <v>GDF</v>
      </c>
      <c r="C75" s="4">
        <f>$D$1*Comptes!D75</f>
        <v>32.823</v>
      </c>
      <c r="D75" s="4"/>
      <c r="E75" s="4">
        <f t="shared" si="1"/>
        <v>0</v>
      </c>
    </row>
    <row r="76" spans="1:5">
      <c r="A76" s="1">
        <f>Comptes!A76</f>
        <v>41046</v>
      </c>
      <c r="B76" s="3" t="str">
        <f>Comptes!C76</f>
        <v>EDF</v>
      </c>
      <c r="C76" s="4">
        <f>$D$1*Comptes!D76</f>
        <v>9.2515499999999999</v>
      </c>
      <c r="D76" s="4"/>
      <c r="E76" s="4">
        <f t="shared" si="1"/>
        <v>0</v>
      </c>
    </row>
    <row r="77" spans="1:5">
      <c r="A77" s="1">
        <f>Comptes!A77</f>
        <v>41092</v>
      </c>
      <c r="B77" s="3" t="str">
        <f>Comptes!C77</f>
        <v>Véolia</v>
      </c>
      <c r="C77" s="4">
        <f>$D$1*Comptes!D77</f>
        <v>16.563749999999999</v>
      </c>
      <c r="D77" s="4"/>
      <c r="E77" s="4">
        <f t="shared" si="1"/>
        <v>0</v>
      </c>
    </row>
    <row r="78" spans="1:5">
      <c r="A78" s="1">
        <f>Comptes!A78</f>
        <v>41099</v>
      </c>
      <c r="B78" s="3" t="str">
        <f>Comptes!C78</f>
        <v>GDF</v>
      </c>
      <c r="C78" s="4">
        <f>$D$1*Comptes!D78</f>
        <v>6.1655999999999995</v>
      </c>
      <c r="D78" s="4"/>
      <c r="E78" s="4">
        <f t="shared" si="1"/>
        <v>0</v>
      </c>
    </row>
    <row r="79" spans="1:5">
      <c r="A79" s="1">
        <f>Comptes!A79</f>
        <v>41187</v>
      </c>
      <c r="B79" s="3" t="str">
        <f>Comptes!C79</f>
        <v>Remplacement de la porte d'entrée + clés</v>
      </c>
      <c r="C79" s="4">
        <f>$D$1*Comptes!D79</f>
        <v>130.99799999999999</v>
      </c>
      <c r="D79" s="4"/>
      <c r="E79" s="4">
        <f t="shared" si="1"/>
        <v>0</v>
      </c>
    </row>
    <row r="80" spans="1:5">
      <c r="A80" s="1">
        <f>Comptes!A80</f>
        <v>41103</v>
      </c>
      <c r="B80" s="3" t="str">
        <f>Comptes!C80</f>
        <v>Appel de fonds</v>
      </c>
      <c r="C80" s="4">
        <f>$D$1*Comptes!D80</f>
        <v>0</v>
      </c>
      <c r="D80" s="4">
        <v>300</v>
      </c>
      <c r="E80" s="4"/>
    </row>
    <row r="81" spans="1:5">
      <c r="A81" s="1">
        <f>Comptes!A81</f>
        <v>41110</v>
      </c>
      <c r="B81" s="3" t="str">
        <f>Comptes!C81</f>
        <v>Acompte Magnet Porte d'entrée</v>
      </c>
      <c r="C81" s="4">
        <f>$D$1*Comptes!D81</f>
        <v>57.75</v>
      </c>
      <c r="D81" s="4"/>
      <c r="E81" s="4">
        <f t="shared" ref="E81:E88" si="2">D81</f>
        <v>0</v>
      </c>
    </row>
    <row r="82" spans="1:5">
      <c r="A82" s="1">
        <f>Comptes!A82</f>
        <v>41115</v>
      </c>
      <c r="B82" s="3" t="str">
        <f>Comptes!C82</f>
        <v>Acompte SOS Toit Bleu Réno toiture</v>
      </c>
      <c r="C82" s="4">
        <f>$D$1*Comptes!D82</f>
        <v>664.96500000000003</v>
      </c>
      <c r="D82" s="4"/>
      <c r="E82" s="4">
        <f t="shared" si="2"/>
        <v>0</v>
      </c>
    </row>
    <row r="83" spans="1:5">
      <c r="A83" s="1">
        <f>Comptes!A83</f>
        <v>41142</v>
      </c>
      <c r="B83" s="3" t="str">
        <f>Comptes!C83</f>
        <v>Solde de tout compte Bardon</v>
      </c>
      <c r="C83" s="4">
        <f>$D$1*Comptes!D83</f>
        <v>0</v>
      </c>
      <c r="D83" s="4"/>
      <c r="E83" s="4">
        <f t="shared" si="2"/>
        <v>0</v>
      </c>
    </row>
    <row r="84" spans="1:5">
      <c r="A84" s="1">
        <f>Comptes!A84</f>
        <v>41155</v>
      </c>
      <c r="B84" s="3" t="str">
        <f>Comptes!C84</f>
        <v>Régularisation Bardon</v>
      </c>
      <c r="C84" s="4">
        <f>$D$1*Comptes!D84</f>
        <v>0</v>
      </c>
      <c r="D84" s="4"/>
      <c r="E84" s="4">
        <f t="shared" si="2"/>
        <v>0</v>
      </c>
    </row>
    <row r="85" spans="1:5">
      <c r="A85" s="1">
        <f>Comptes!A85</f>
        <v>41156</v>
      </c>
      <c r="B85" s="3" t="str">
        <f>Comptes!C85</f>
        <v>Appel de fonds Mercury</v>
      </c>
      <c r="C85" s="4">
        <f>$D$1*Comptes!D85</f>
        <v>0</v>
      </c>
      <c r="D85" s="4"/>
      <c r="E85" s="4">
        <f t="shared" si="2"/>
        <v>0</v>
      </c>
    </row>
    <row r="86" spans="1:5">
      <c r="A86" s="1">
        <f>Comptes!A86</f>
        <v>41158</v>
      </c>
      <c r="B86" s="3" t="str">
        <f>Comptes!C86</f>
        <v>Axa assurance du 01/10/12 au 30/09/13</v>
      </c>
      <c r="C86" s="4">
        <f>$D$1*Comptes!D86</f>
        <v>41.665050000000001</v>
      </c>
      <c r="D86" s="4"/>
      <c r="E86" s="4">
        <f t="shared" si="2"/>
        <v>0</v>
      </c>
    </row>
    <row r="87" spans="1:5">
      <c r="A87" s="1">
        <f>Comptes!A87</f>
        <v>41162</v>
      </c>
      <c r="B87" s="3" t="str">
        <f>Comptes!C87</f>
        <v>GDF</v>
      </c>
      <c r="C87" s="4">
        <f>$D$1*Comptes!D87</f>
        <v>5.5765500000000001</v>
      </c>
      <c r="D87" s="4"/>
      <c r="E87" s="4">
        <f t="shared" si="2"/>
        <v>0</v>
      </c>
    </row>
    <row r="88" spans="1:5">
      <c r="A88" s="1">
        <f>Comptes!A88</f>
        <v>41247</v>
      </c>
      <c r="B88" s="3" t="str">
        <f>Comptes!C88</f>
        <v>Travaux supplémentaire toiture</v>
      </c>
      <c r="C88" s="4">
        <f>$D$1*Comptes!D88</f>
        <v>171.33374999999998</v>
      </c>
      <c r="D88" s="4"/>
      <c r="E88" s="4">
        <f t="shared" si="2"/>
        <v>0</v>
      </c>
    </row>
    <row r="89" spans="1:5">
      <c r="A89" s="1">
        <f>Comptes!A89</f>
        <v>41223</v>
      </c>
      <c r="B89" s="3" t="str">
        <f>Comptes!C89</f>
        <v>Appel de fonds</v>
      </c>
      <c r="C89" s="4">
        <f>$D$1*Comptes!D89</f>
        <v>0</v>
      </c>
      <c r="D89" s="4">
        <v>150</v>
      </c>
      <c r="E89" s="4"/>
    </row>
    <row r="90" spans="1:5">
      <c r="A90" s="1">
        <f>Comptes!A90</f>
        <v>41234</v>
      </c>
      <c r="B90" s="3" t="str">
        <f>Comptes!C90</f>
        <v>GDF</v>
      </c>
      <c r="C90" s="4">
        <f>$D$1*Comptes!D90</f>
        <v>19.23705</v>
      </c>
      <c r="D90" s="4"/>
      <c r="E90" s="4">
        <f>D90</f>
        <v>0</v>
      </c>
    </row>
    <row r="91" spans="1:5">
      <c r="A91" s="1">
        <f>Comptes!A91</f>
        <v>41229</v>
      </c>
      <c r="B91" s="3" t="str">
        <f>Comptes!C91</f>
        <v>EDF</v>
      </c>
      <c r="C91" s="4">
        <f>$D$1*Comptes!D91</f>
        <v>5.7655499999999993</v>
      </c>
      <c r="D91" s="4"/>
      <c r="E91" s="4">
        <f>D91</f>
        <v>0</v>
      </c>
    </row>
    <row r="92" spans="1:5">
      <c r="A92" s="1">
        <f>Comptes!A92</f>
        <v>41248</v>
      </c>
      <c r="B92" s="3" t="str">
        <f>Comptes!C92</f>
        <v>Véolia</v>
      </c>
      <c r="C92" s="4">
        <f>$D$1*Comptes!D92</f>
        <v>18.85275</v>
      </c>
      <c r="D92" s="4"/>
      <c r="E92" s="4">
        <f>D92</f>
        <v>0</v>
      </c>
    </row>
    <row r="93" spans="1:5">
      <c r="A93" s="1">
        <f>Comptes!A93</f>
        <v>41265</v>
      </c>
      <c r="B93" s="3" t="str">
        <f>Comptes!C93</f>
        <v>Appel de fonds</v>
      </c>
      <c r="C93" s="4">
        <f>$D$1*Comptes!D93</f>
        <v>0</v>
      </c>
      <c r="D93" s="18">
        <v>80</v>
      </c>
      <c r="E93" s="4"/>
    </row>
    <row r="94" spans="1:5">
      <c r="A94" s="1">
        <f>Comptes!A94</f>
        <v>41282</v>
      </c>
      <c r="B94" s="3" t="str">
        <f>Comptes!C94</f>
        <v>GDF</v>
      </c>
      <c r="C94" s="4">
        <f>$D$1*Comptes!D94</f>
        <v>54.678750000000001</v>
      </c>
      <c r="D94" s="18"/>
      <c r="E94" s="4">
        <f>D94</f>
        <v>0</v>
      </c>
    </row>
    <row r="95" spans="1:5">
      <c r="A95" s="1">
        <f>Comptes!A95</f>
        <v>41301</v>
      </c>
      <c r="B95" s="3" t="str">
        <f>Comptes!C95</f>
        <v>Appel de fonds</v>
      </c>
      <c r="C95" s="4">
        <f>$D$1*Comptes!D95</f>
        <v>0</v>
      </c>
      <c r="D95" s="18">
        <v>100</v>
      </c>
      <c r="E95" s="4"/>
    </row>
    <row r="96" spans="1:5">
      <c r="A96" s="1">
        <f>Comptes!A96</f>
        <v>41341</v>
      </c>
      <c r="B96" s="3" t="str">
        <f>Comptes!C96</f>
        <v>GDF</v>
      </c>
      <c r="C96" s="4">
        <f>$D$1*Comptes!D96</f>
        <v>61.527900000000002</v>
      </c>
      <c r="D96" s="4"/>
      <c r="E96" s="4">
        <f>D96</f>
        <v>0</v>
      </c>
    </row>
    <row r="97" spans="1:5">
      <c r="A97" s="1">
        <f>Comptes!A97</f>
        <v>41351</v>
      </c>
      <c r="B97" s="3" t="str">
        <f>Comptes!C97</f>
        <v>appel de fonds</v>
      </c>
      <c r="C97" s="4">
        <f>$D$1*Comptes!D97</f>
        <v>0</v>
      </c>
      <c r="D97" s="4">
        <v>50</v>
      </c>
      <c r="E97" s="4">
        <v>0</v>
      </c>
    </row>
    <row r="98" spans="1:5">
      <c r="A98" s="1">
        <f>Comptes!A98</f>
        <v>41409</v>
      </c>
      <c r="B98" s="3" t="str">
        <f>Comptes!C98</f>
        <v>GDF</v>
      </c>
      <c r="C98" s="4">
        <f>$D$1*Comptes!D98</f>
        <v>62.778449999999999</v>
      </c>
      <c r="D98" s="4"/>
      <c r="E98" s="4">
        <f>D98</f>
        <v>0</v>
      </c>
    </row>
    <row r="99" spans="1:5">
      <c r="A99" s="1">
        <f>Comptes!A99</f>
        <v>41409</v>
      </c>
      <c r="B99" s="3" t="str">
        <f>Comptes!C99</f>
        <v>EDF</v>
      </c>
      <c r="C99" s="4">
        <f>$D$1*Comptes!D99</f>
        <v>9.8216999999999999</v>
      </c>
      <c r="D99" s="4"/>
      <c r="E99" s="4">
        <f>D99</f>
        <v>0</v>
      </c>
    </row>
    <row r="100" spans="1:5">
      <c r="A100" s="1">
        <f>Comptes!A100</f>
        <v>41431</v>
      </c>
      <c r="B100" s="3" t="str">
        <f>Comptes!C100</f>
        <v>Brussali Entretien 4e tri 2012 fa N° 35223</v>
      </c>
      <c r="C100" s="4">
        <f>$D$1*Comptes!D100</f>
        <v>8.3727</v>
      </c>
      <c r="D100" s="4"/>
      <c r="E100" s="4">
        <f>D100</f>
        <v>0</v>
      </c>
    </row>
    <row r="101" spans="1:5">
      <c r="A101" s="1">
        <f>Comptes!A101</f>
        <v>41431</v>
      </c>
      <c r="B101" s="3" t="str">
        <f>Comptes!C101</f>
        <v>Brusssali Entretien 1 tri 2013 Fa N°35485</v>
      </c>
      <c r="C101" s="4">
        <f>$D$1*Comptes!D101</f>
        <v>8.3727</v>
      </c>
      <c r="D101" s="4"/>
      <c r="E101" s="4">
        <f>D101</f>
        <v>0</v>
      </c>
    </row>
    <row r="102" spans="1:5">
      <c r="A102" s="1">
        <f>Comptes!A102</f>
        <v>41444</v>
      </c>
      <c r="B102" s="3" t="str">
        <f>Comptes!C102</f>
        <v>Appel de fonds</v>
      </c>
      <c r="C102" s="4">
        <v>0</v>
      </c>
      <c r="D102" s="4">
        <v>50</v>
      </c>
      <c r="E102" s="4"/>
    </row>
    <row r="103" spans="1:5">
      <c r="A103" s="1">
        <f>Comptes!A103</f>
        <v>41444</v>
      </c>
      <c r="B103" s="3" t="str">
        <f>Comptes!C103</f>
        <v>Fa Veolia</v>
      </c>
      <c r="C103" s="4">
        <f>$D$1*Comptes!D103</f>
        <v>16.943850000000001</v>
      </c>
      <c r="D103" s="4"/>
      <c r="E103" s="4">
        <f t="shared" ref="E103:E109" si="3">D103</f>
        <v>0</v>
      </c>
    </row>
    <row r="104" spans="1:5">
      <c r="A104" s="1">
        <f>Comptes!A104</f>
        <v>41474</v>
      </c>
      <c r="B104" s="3" t="str">
        <f>Comptes!C104</f>
        <v>fa Alpilles gaz</v>
      </c>
      <c r="C104" s="4">
        <f>$D$1*Comptes!D104</f>
        <v>10.709999999999999</v>
      </c>
      <c r="D104" s="4"/>
      <c r="E104" s="4">
        <f t="shared" si="3"/>
        <v>0</v>
      </c>
    </row>
    <row r="105" spans="1:5">
      <c r="A105" s="1">
        <f>Comptes!A105</f>
        <v>41474</v>
      </c>
      <c r="B105" s="3" t="str">
        <f>Comptes!C105</f>
        <v>Gdf suez</v>
      </c>
      <c r="C105" s="4">
        <f>$D$1*Comptes!D105</f>
        <v>8.2519500000000008</v>
      </c>
      <c r="D105" s="4"/>
      <c r="E105" s="4">
        <f t="shared" si="3"/>
        <v>0</v>
      </c>
    </row>
    <row r="106" spans="1:5">
      <c r="A106" s="1">
        <f>Comptes!A106</f>
        <v>41533</v>
      </c>
      <c r="B106" s="3" t="str">
        <f>Comptes!C106</f>
        <v>regul dernier appel de fonds</v>
      </c>
      <c r="C106" s="4">
        <f>$D$1*Comptes!D106</f>
        <v>1.05</v>
      </c>
      <c r="D106" s="4"/>
      <c r="E106" s="4">
        <f t="shared" si="3"/>
        <v>0</v>
      </c>
    </row>
    <row r="107" spans="1:5">
      <c r="A107" s="1">
        <f>Comptes!A107</f>
        <v>41533</v>
      </c>
      <c r="B107" s="3" t="str">
        <f>Comptes!C107</f>
        <v>Gdf suez</v>
      </c>
      <c r="C107" s="4">
        <f>$D$1*Comptes!D107</f>
        <v>5.9734499999999997</v>
      </c>
      <c r="D107" s="4"/>
      <c r="E107" s="4">
        <f t="shared" si="3"/>
        <v>0</v>
      </c>
    </row>
    <row r="108" spans="1:5">
      <c r="A108" s="1">
        <f>Comptes!A108</f>
        <v>41533</v>
      </c>
      <c r="B108" s="3" t="str">
        <f>Comptes!C108</f>
        <v>Brussali nettoyage</v>
      </c>
      <c r="C108" s="4">
        <f>$D$1*Comptes!D108</f>
        <v>8.3727</v>
      </c>
      <c r="D108" s="4"/>
      <c r="E108" s="4">
        <f t="shared" si="3"/>
        <v>0</v>
      </c>
    </row>
    <row r="109" spans="1:5">
      <c r="A109" s="1">
        <f>Comptes!A109</f>
        <v>41533</v>
      </c>
      <c r="B109" s="3" t="str">
        <f>Comptes!C109</f>
        <v>Indemnité Syndic AG 16 /09/ 2013</v>
      </c>
      <c r="C109" s="4">
        <f>$D$1*Comptes!D109</f>
        <v>21</v>
      </c>
      <c r="D109" s="4"/>
      <c r="E109" s="4">
        <f t="shared" si="3"/>
        <v>0</v>
      </c>
    </row>
    <row r="110" spans="1:5">
      <c r="A110" s="1">
        <f>Comptes!A110</f>
        <v>41554</v>
      </c>
      <c r="B110" s="3" t="str">
        <f>Comptes!C110</f>
        <v>Appel de fonds</v>
      </c>
      <c r="C110" s="4">
        <f>$D$1*Comptes!D110</f>
        <v>0</v>
      </c>
      <c r="D110" s="4">
        <v>100</v>
      </c>
      <c r="E110" s="4">
        <v>0</v>
      </c>
    </row>
    <row r="111" spans="1:5">
      <c r="A111" s="1">
        <f>Comptes!A111</f>
        <v>41586</v>
      </c>
      <c r="B111" s="3" t="str">
        <f>Comptes!C111</f>
        <v>Axa</v>
      </c>
      <c r="C111" s="4">
        <f>$D$1*Comptes!D111</f>
        <v>45.353699999999996</v>
      </c>
      <c r="D111" s="4"/>
      <c r="E111" s="4">
        <f>D111</f>
        <v>0</v>
      </c>
    </row>
    <row r="112" spans="1:5">
      <c r="A112" s="1">
        <f>Comptes!A112</f>
        <v>41604</v>
      </c>
      <c r="B112" s="3" t="str">
        <f>Comptes!C112</f>
        <v>gdf</v>
      </c>
      <c r="C112" s="4">
        <f>$D$1*Comptes!D112</f>
        <v>11.71275</v>
      </c>
      <c r="D112" s="4"/>
      <c r="E112" s="4">
        <f>D112</f>
        <v>0</v>
      </c>
    </row>
    <row r="113" spans="1:5">
      <c r="A113" s="1">
        <f>Comptes!A113</f>
        <v>41646</v>
      </c>
      <c r="B113" s="3" t="str">
        <f>Comptes!C113</f>
        <v>Brussali 4 tr 2013+ mai2013</v>
      </c>
      <c r="C113" s="4">
        <f>$D$1*Comptes!D113</f>
        <v>11.163599999999999</v>
      </c>
      <c r="D113" s="4"/>
      <c r="E113" s="4">
        <f>D113</f>
        <v>0</v>
      </c>
    </row>
    <row r="114" spans="1:5">
      <c r="A114" s="1">
        <f>Comptes!A114</f>
        <v>41646</v>
      </c>
      <c r="B114" s="3" t="str">
        <f>Comptes!C114</f>
        <v>Appel de fonds</v>
      </c>
      <c r="C114" s="4">
        <f>$D$1*Comptes!D114</f>
        <v>0</v>
      </c>
      <c r="D114" s="4">
        <v>100</v>
      </c>
      <c r="E114" s="4">
        <v>0</v>
      </c>
    </row>
    <row r="115" spans="1:5">
      <c r="A115" s="1">
        <f>Comptes!A115</f>
        <v>41650</v>
      </c>
      <c r="B115" s="3" t="str">
        <f>Comptes!C115</f>
        <v>EDf</v>
      </c>
      <c r="C115" s="4">
        <f>$D$1*Comptes!D115</f>
        <v>6.0648</v>
      </c>
      <c r="D115" s="4"/>
      <c r="E115" s="4">
        <f>D115</f>
        <v>0</v>
      </c>
    </row>
    <row r="116" spans="1:5">
      <c r="A116" s="1">
        <f>Comptes!A116</f>
        <v>41653</v>
      </c>
      <c r="B116" s="3" t="str">
        <f>Comptes!C116</f>
        <v>Veolia 2013</v>
      </c>
      <c r="C116" s="4">
        <f>$D$1*Comptes!D116</f>
        <v>25.238849999999999</v>
      </c>
      <c r="D116" s="4"/>
      <c r="E116" s="4">
        <f>D116</f>
        <v>0</v>
      </c>
    </row>
    <row r="117" spans="1:5">
      <c r="A117" s="1">
        <f>Comptes!A117</f>
        <v>41677</v>
      </c>
      <c r="B117" s="3" t="str">
        <f>Comptes!C117</f>
        <v>Gdf suez</v>
      </c>
      <c r="C117" s="4">
        <f>$D$1*Comptes!D117</f>
        <v>62.396249999999995</v>
      </c>
      <c r="D117" s="4"/>
      <c r="E117" s="4">
        <f>D117</f>
        <v>0</v>
      </c>
    </row>
    <row r="118" spans="1:5">
      <c r="A118" s="1">
        <f>Comptes!A118</f>
        <v>41688</v>
      </c>
      <c r="B118" s="3" t="str">
        <f>Comptes!C118</f>
        <v>Appel de fonds</v>
      </c>
      <c r="C118" s="4">
        <f>$D$1*Comptes!D118</f>
        <v>0</v>
      </c>
      <c r="D118" s="4">
        <v>50</v>
      </c>
      <c r="E118" s="4">
        <v>0</v>
      </c>
    </row>
    <row r="119" spans="1:5">
      <c r="A119" s="1">
        <f>Comptes!A119</f>
        <v>41712</v>
      </c>
      <c r="B119" s="3" t="str">
        <f>Comptes!C119</f>
        <v>Gdf</v>
      </c>
      <c r="C119" s="4">
        <f>$D$1*Comptes!D119</f>
        <v>73.406549999999996</v>
      </c>
      <c r="D119" s="4"/>
      <c r="E119" s="4">
        <f>D119</f>
        <v>0</v>
      </c>
    </row>
    <row r="120" spans="1:5">
      <c r="A120" s="1">
        <f>Comptes!A120</f>
        <v>41723</v>
      </c>
      <c r="B120" s="3" t="str">
        <f>Comptes!C120</f>
        <v>Brussali 1 TR 2014</v>
      </c>
      <c r="C120" s="4">
        <f>$D$1*Comptes!D120</f>
        <v>8.4</v>
      </c>
      <c r="D120" s="4"/>
      <c r="E120" s="4">
        <f>D120</f>
        <v>0</v>
      </c>
    </row>
    <row r="121" spans="1:5">
      <c r="A121" s="1">
        <f>Comptes!A121</f>
        <v>41745</v>
      </c>
      <c r="B121" s="3" t="str">
        <f>Comptes!C121</f>
        <v>Appel de fonds</v>
      </c>
      <c r="C121" s="4">
        <f>$D$1*Comptes!D121</f>
        <v>0</v>
      </c>
      <c r="D121" s="4">
        <v>85</v>
      </c>
      <c r="E121" s="4">
        <v>0</v>
      </c>
    </row>
    <row r="122" spans="1:5">
      <c r="A122" s="1">
        <f>Comptes!A122</f>
        <v>41781</v>
      </c>
      <c r="B122" s="3" t="str">
        <f>Comptes!C122</f>
        <v>Gdf suez</v>
      </c>
      <c r="C122" s="4">
        <f>$D$1*Comptes!D122</f>
        <v>19.382999999999999</v>
      </c>
      <c r="D122" s="4"/>
      <c r="E122" s="4">
        <f t="shared" ref="E122:E129" si="4">D122</f>
        <v>0</v>
      </c>
    </row>
    <row r="123" spans="1:5">
      <c r="A123" s="1">
        <f>Comptes!A123</f>
        <v>41781</v>
      </c>
      <c r="B123" s="3" t="str">
        <f>Comptes!C123</f>
        <v>Edf</v>
      </c>
      <c r="C123" s="4">
        <f>$D$1*Comptes!D123</f>
        <v>9.8059499999999993</v>
      </c>
      <c r="D123" s="4"/>
      <c r="E123" s="4">
        <f t="shared" si="4"/>
        <v>0</v>
      </c>
    </row>
    <row r="124" spans="1:5">
      <c r="A124" s="1">
        <f>Comptes!A124</f>
        <v>41810</v>
      </c>
      <c r="B124" s="3" t="str">
        <f>Comptes!C124</f>
        <v>Brussali 2tr 2014</v>
      </c>
      <c r="C124" s="4">
        <f>$D$1*Comptes!D124</f>
        <v>8.4</v>
      </c>
      <c r="D124" s="4"/>
      <c r="E124" s="4">
        <f t="shared" si="4"/>
        <v>0</v>
      </c>
    </row>
    <row r="125" spans="1:5">
      <c r="A125" s="1">
        <f>Comptes!A125</f>
        <v>41810</v>
      </c>
      <c r="B125" s="3" t="str">
        <f>Comptes!C125</f>
        <v>Veolia fa du 12 Juin 2014</v>
      </c>
      <c r="C125" s="4">
        <f>$D$1*Comptes!D125</f>
        <v>20.559000000000001</v>
      </c>
      <c r="D125" s="4"/>
      <c r="E125" s="4">
        <f t="shared" si="4"/>
        <v>0</v>
      </c>
    </row>
    <row r="126" spans="1:5">
      <c r="A126" s="1">
        <f>Comptes!A126</f>
        <v>41810</v>
      </c>
      <c r="B126" s="3" t="str">
        <f>Comptes!C126</f>
        <v>Indemnités Syndic</v>
      </c>
      <c r="C126" s="4">
        <f>$D$1*Comptes!D126</f>
        <v>21</v>
      </c>
      <c r="D126" s="4"/>
      <c r="E126" s="4">
        <f t="shared" si="4"/>
        <v>0</v>
      </c>
    </row>
    <row r="127" spans="1:5">
      <c r="A127" s="1">
        <f>Comptes!A127</f>
        <v>41841</v>
      </c>
      <c r="B127" s="3" t="str">
        <f>Comptes!C127</f>
        <v>gdf</v>
      </c>
      <c r="C127" s="4">
        <f>$D$1*Comptes!D127</f>
        <v>6.7105499999999996</v>
      </c>
      <c r="D127" s="4"/>
      <c r="E127" s="4">
        <f t="shared" si="4"/>
        <v>0</v>
      </c>
    </row>
    <row r="128" spans="1:5">
      <c r="A128" s="1">
        <f>Comptes!A128</f>
        <v>41892</v>
      </c>
      <c r="B128" s="3" t="str">
        <f>Comptes!C128</f>
        <v>Brussali 3 eme tri 2014</v>
      </c>
      <c r="C128" s="4">
        <f>$D$1*Comptes!D128</f>
        <v>8.4</v>
      </c>
      <c r="D128" s="4"/>
      <c r="E128" s="4">
        <f t="shared" si="4"/>
        <v>0</v>
      </c>
    </row>
    <row r="129" spans="1:5">
      <c r="A129" s="1">
        <f>Comptes!A129</f>
        <v>41913</v>
      </c>
      <c r="B129" s="3" t="str">
        <f>Comptes!C129</f>
        <v>Alpilles gaz Fa n° 43557</v>
      </c>
      <c r="C129" s="4">
        <f>$D$1*Comptes!D129</f>
        <v>11.025</v>
      </c>
      <c r="D129" s="4"/>
      <c r="E129" s="4">
        <f t="shared" si="4"/>
        <v>0</v>
      </c>
    </row>
    <row r="130" spans="1:5">
      <c r="A130" s="1">
        <f>Comptes!A130</f>
        <v>41939</v>
      </c>
      <c r="B130" s="3" t="str">
        <f>Comptes!C130</f>
        <v>Appel de fonds</v>
      </c>
      <c r="C130" s="4">
        <f>$D$1*Comptes!D130</f>
        <v>0</v>
      </c>
      <c r="D130" s="4">
        <v>100</v>
      </c>
      <c r="E130" s="4">
        <v>0</v>
      </c>
    </row>
    <row r="131" spans="1:5">
      <c r="A131" s="1">
        <f>Comptes!A131</f>
        <v>41897</v>
      </c>
      <c r="B131" s="3" t="str">
        <f>Comptes!C131</f>
        <v>gdf</v>
      </c>
      <c r="C131" s="4">
        <f>$D$1*Comptes!D131</f>
        <v>5.6972999999999994</v>
      </c>
      <c r="D131" s="4"/>
      <c r="E131" s="4">
        <f t="shared" ref="E131:E137" si="5">D131</f>
        <v>0</v>
      </c>
    </row>
    <row r="132" spans="1:5">
      <c r="A132" s="1">
        <f>Comptes!A132</f>
        <v>41920</v>
      </c>
      <c r="B132" s="3" t="str">
        <f>Comptes!C132</f>
        <v>Bricoman / peinture</v>
      </c>
      <c r="C132" s="4">
        <f>$D$1*Comptes!D132</f>
        <v>3.7064999999999997</v>
      </c>
      <c r="D132" s="4"/>
      <c r="E132" s="4">
        <f t="shared" si="5"/>
        <v>0</v>
      </c>
    </row>
    <row r="133" spans="1:5">
      <c r="A133" s="1">
        <f>Comptes!A133</f>
        <v>41963</v>
      </c>
      <c r="B133" s="3" t="str">
        <f>Comptes!C133</f>
        <v>EDF</v>
      </c>
      <c r="C133" s="4">
        <f>$D$1*Comptes!D133</f>
        <v>5.6521499999999998</v>
      </c>
      <c r="D133" s="4"/>
      <c r="E133" s="4">
        <f t="shared" si="5"/>
        <v>0</v>
      </c>
    </row>
    <row r="134" spans="1:5">
      <c r="A134" s="1">
        <f>Comptes!A134</f>
        <v>41963</v>
      </c>
      <c r="B134" s="3" t="str">
        <f>Comptes!C134</f>
        <v>Fa Alpilles gaz ( depannage)</v>
      </c>
      <c r="C134" s="4">
        <f>$D$1*Comptes!D134</f>
        <v>2.2176</v>
      </c>
      <c r="D134" s="4">
        <v>0</v>
      </c>
      <c r="E134" s="4">
        <f t="shared" si="5"/>
        <v>0</v>
      </c>
    </row>
    <row r="135" spans="1:5">
      <c r="A135" s="1">
        <f>Comptes!A135</f>
        <v>41985</v>
      </c>
      <c r="C135" s="4">
        <f>$D$1*Comptes!D135</f>
        <v>2.7993000000000001</v>
      </c>
      <c r="D135" s="4"/>
      <c r="E135" s="4">
        <f t="shared" si="5"/>
        <v>0</v>
      </c>
    </row>
    <row r="136" spans="1:5">
      <c r="A136" s="1">
        <f>Comptes!A136</f>
        <v>42002</v>
      </c>
      <c r="B136" s="3" t="str">
        <f>Comptes!C136</f>
        <v>Veolia Décembre</v>
      </c>
      <c r="C136" s="4">
        <f>$D$1*Comptes!D136</f>
        <v>31.90005</v>
      </c>
      <c r="D136" s="4"/>
      <c r="E136" s="4">
        <f t="shared" si="5"/>
        <v>0</v>
      </c>
    </row>
    <row r="137" spans="1:5">
      <c r="A137" s="1">
        <f>Comptes!A137</f>
        <v>42012</v>
      </c>
      <c r="B137" s="3" t="str">
        <f>Comptes!C137</f>
        <v>Gdf</v>
      </c>
      <c r="C137" s="4">
        <f>$D$1*Comptes!D137</f>
        <v>58.259250000000002</v>
      </c>
      <c r="D137" s="4"/>
      <c r="E137" s="4">
        <f t="shared" si="5"/>
        <v>0</v>
      </c>
    </row>
    <row r="138" spans="1:5">
      <c r="A138" s="1">
        <f>Comptes!A138</f>
        <v>42026</v>
      </c>
      <c r="B138" s="3" t="str">
        <f>Comptes!C138</f>
        <v>Appel de fonds</v>
      </c>
      <c r="C138" s="4">
        <f>$D$1*Comptes!D138</f>
        <v>0</v>
      </c>
      <c r="D138" s="4">
        <v>100</v>
      </c>
      <c r="E138" s="4">
        <v>0</v>
      </c>
    </row>
    <row r="139" spans="1:5">
      <c r="A139" s="1">
        <f>Comptes!A139</f>
        <v>42039</v>
      </c>
      <c r="B139" s="3" t="str">
        <f>Comptes!C139</f>
        <v>Versement MR Mercury ( S/cheque 300 euros)</v>
      </c>
      <c r="C139" s="4">
        <f>$D$1*Comptes!D139</f>
        <v>0</v>
      </c>
      <c r="D139" s="4"/>
      <c r="E139" s="4">
        <f>D139</f>
        <v>0</v>
      </c>
    </row>
    <row r="140" spans="1:5">
      <c r="A140" s="1">
        <f>Comptes!A140</f>
        <v>42039</v>
      </c>
      <c r="B140" s="3" t="str">
        <f>Comptes!C140</f>
        <v>Axa</v>
      </c>
      <c r="C140" s="4">
        <f>$D$1*Comptes!D140</f>
        <v>49.0413</v>
      </c>
      <c r="D140" s="4"/>
      <c r="E140" s="4">
        <f>D140</f>
        <v>0</v>
      </c>
    </row>
    <row r="141" spans="1:5">
      <c r="A141" s="1">
        <f>Comptes!A141</f>
        <v>42074</v>
      </c>
      <c r="B141" s="3" t="str">
        <f>Comptes!C141</f>
        <v>Brussali 1 tr 2015</v>
      </c>
      <c r="C141" s="4">
        <f>$D$1*Comptes!D141</f>
        <v>2.7993000000000001</v>
      </c>
      <c r="D141" s="4"/>
      <c r="E141" s="4">
        <f>D141</f>
        <v>0</v>
      </c>
    </row>
    <row r="142" spans="1:5">
      <c r="A142" s="1">
        <f>Comptes!A142</f>
        <v>42075</v>
      </c>
      <c r="B142" s="3" t="str">
        <f>Comptes!C142</f>
        <v>Gdf</v>
      </c>
      <c r="C142" s="4">
        <f>$D$1*Comptes!D142</f>
        <v>58.78425</v>
      </c>
      <c r="D142" s="4"/>
      <c r="E142" s="4">
        <f>D142</f>
        <v>0</v>
      </c>
    </row>
    <row r="143" spans="1:5">
      <c r="A143" s="1">
        <f>Comptes!A143</f>
        <v>42075</v>
      </c>
      <c r="B143" s="3" t="str">
        <f>Comptes!C143</f>
        <v>Appel de fonds</v>
      </c>
      <c r="C143" s="4">
        <f>$D$1*Comptes!D143</f>
        <v>0</v>
      </c>
      <c r="D143" s="4">
        <v>100</v>
      </c>
      <c r="E143" s="4">
        <v>0</v>
      </c>
    </row>
    <row r="144" spans="1:5">
      <c r="A144" s="1">
        <f>Comptes!A144</f>
        <v>42147</v>
      </c>
      <c r="B144" s="3" t="str">
        <f>Comptes!C144</f>
        <v>Gdf suez</v>
      </c>
      <c r="C144" s="4">
        <f>$D$1*Comptes!D144</f>
        <v>23.58615</v>
      </c>
      <c r="D144" s="4"/>
      <c r="E144" s="4">
        <f>D144</f>
        <v>0</v>
      </c>
    </row>
    <row r="145" spans="1:5">
      <c r="A145" s="1">
        <f>Comptes!A145</f>
        <v>42147</v>
      </c>
      <c r="B145" s="3" t="str">
        <f>Comptes!C145</f>
        <v>EDf</v>
      </c>
      <c r="C145" s="4">
        <f>$D$1*Comptes!D145</f>
        <v>10.8066</v>
      </c>
      <c r="D145" s="4"/>
      <c r="E145" s="4">
        <f>D145</f>
        <v>0</v>
      </c>
    </row>
    <row r="146" spans="1:5">
      <c r="A146" s="1">
        <f>Comptes!A146</f>
        <v>42147</v>
      </c>
      <c r="B146" s="3" t="str">
        <f>Comptes!C146</f>
        <v>Appel de fonds</v>
      </c>
      <c r="C146" s="4">
        <f>$D$1*Comptes!D146</f>
        <v>0</v>
      </c>
      <c r="D146" s="4">
        <v>50</v>
      </c>
      <c r="E146" s="4">
        <v>0</v>
      </c>
    </row>
    <row r="147" spans="1:5">
      <c r="A147" s="1">
        <f>Comptes!A147</f>
        <v>42166</v>
      </c>
      <c r="B147" s="3" t="str">
        <f>Comptes!C147</f>
        <v>gdf</v>
      </c>
      <c r="C147" s="4">
        <f>$D$1*Comptes!D147</f>
        <v>0.15959999999999999</v>
      </c>
      <c r="D147" s="4"/>
      <c r="E147" s="4">
        <f>D147</f>
        <v>0</v>
      </c>
    </row>
    <row r="148" spans="1:5">
      <c r="A148" s="1">
        <f>Comptes!A148</f>
        <v>42166</v>
      </c>
      <c r="B148" s="3" t="str">
        <f>Comptes!C148</f>
        <v>Com annuelle BNP</v>
      </c>
      <c r="C148" s="4">
        <f>$D$1*Comptes!D148</f>
        <v>9.4499999999999993</v>
      </c>
      <c r="D148" s="4"/>
      <c r="E148" s="4">
        <f>D148</f>
        <v>0</v>
      </c>
    </row>
    <row r="149" spans="1:5">
      <c r="A149" s="1">
        <f>Comptes!A149</f>
        <v>42206</v>
      </c>
      <c r="B149" s="3" t="str">
        <f>Comptes!C149</f>
        <v>Brussali nettoyage N°37 762</v>
      </c>
      <c r="C149" s="4">
        <f>$D$1*Comptes!D149</f>
        <v>2.7993000000000001</v>
      </c>
      <c r="D149" s="4"/>
      <c r="E149" s="4">
        <f>D149</f>
        <v>0</v>
      </c>
    </row>
    <row r="150" spans="1:5">
      <c r="A150" s="1">
        <f>Comptes!A150</f>
        <v>42206</v>
      </c>
      <c r="B150" s="3" t="str">
        <f>Comptes!C150</f>
        <v>gdf</v>
      </c>
      <c r="C150" s="4">
        <f>$D$1*Comptes!D150</f>
        <v>3.9647999999999994</v>
      </c>
      <c r="D150" s="4"/>
      <c r="E150" s="4">
        <f>D150</f>
        <v>0</v>
      </c>
    </row>
    <row r="151" spans="1:5">
      <c r="A151" s="1">
        <f>Comptes!A151</f>
        <v>42181</v>
      </c>
      <c r="B151" s="3" t="str">
        <f>Comptes!C151</f>
        <v>Veolia</v>
      </c>
      <c r="C151" s="4">
        <f>$D$1*Comptes!D151</f>
        <v>24.9711</v>
      </c>
      <c r="D151" s="4"/>
      <c r="E151" s="4">
        <f>D151</f>
        <v>0</v>
      </c>
    </row>
    <row r="152" spans="1:5">
      <c r="A152" s="1">
        <f>Comptes!A152</f>
        <v>42181</v>
      </c>
      <c r="B152" s="3" t="str">
        <f>Comptes!C152</f>
        <v>Appel de fonds</v>
      </c>
      <c r="C152" s="4">
        <f>$D$1*Comptes!D152</f>
        <v>0</v>
      </c>
      <c r="D152" s="4">
        <v>50</v>
      </c>
      <c r="E152" s="4">
        <v>0</v>
      </c>
    </row>
    <row r="153" spans="1:5">
      <c r="A153" s="1">
        <f>Comptes!A153</f>
        <v>42206</v>
      </c>
      <c r="B153" s="3" t="str">
        <f>Comptes!C153</f>
        <v>La poste enveloppes timbrées</v>
      </c>
      <c r="C153" s="4">
        <f>$D$1*Comptes!D153</f>
        <v>8.4</v>
      </c>
      <c r="D153" s="4"/>
      <c r="E153" s="4">
        <f t="shared" ref="E153:E160" si="6">D153</f>
        <v>0</v>
      </c>
    </row>
    <row r="154" spans="1:5">
      <c r="A154" s="1">
        <f>Comptes!A154</f>
        <v>42235</v>
      </c>
      <c r="B154" s="3" t="str">
        <f>Comptes!C154</f>
        <v>Régularisation bnp Rbt</v>
      </c>
      <c r="C154" s="4">
        <f>$D$1*Comptes!D154</f>
        <v>-9.4499999999999993</v>
      </c>
      <c r="D154" s="4"/>
      <c r="E154" s="4">
        <f t="shared" si="6"/>
        <v>0</v>
      </c>
    </row>
    <row r="155" spans="1:5">
      <c r="A155" s="1">
        <f>Comptes!A155</f>
        <v>42265</v>
      </c>
      <c r="B155" s="3" t="str">
        <f>Comptes!C155</f>
        <v>gdf</v>
      </c>
      <c r="C155" s="4">
        <f>$D$1*Comptes!D155</f>
        <v>4.1160000000000005</v>
      </c>
      <c r="D155" s="4"/>
      <c r="E155" s="4">
        <f t="shared" si="6"/>
        <v>0</v>
      </c>
    </row>
    <row r="156" spans="1:5">
      <c r="A156" s="1">
        <f>Comptes!A156</f>
        <v>42265</v>
      </c>
      <c r="B156" s="3" t="str">
        <f>Comptes!C156</f>
        <v>Axa cot 2015/2016</v>
      </c>
      <c r="C156" s="4">
        <f>$D$1*Comptes!D156</f>
        <v>50.83155</v>
      </c>
      <c r="D156" s="4"/>
      <c r="E156" s="4">
        <f t="shared" si="6"/>
        <v>0</v>
      </c>
    </row>
    <row r="157" spans="1:5">
      <c r="A157" s="1">
        <f>Comptes!A157</f>
        <v>42279</v>
      </c>
      <c r="B157" s="3" t="str">
        <f>Comptes!C157</f>
        <v>Indemnités C PALLARA</v>
      </c>
      <c r="C157" s="4">
        <f>$D$1*Comptes!D157</f>
        <v>21</v>
      </c>
      <c r="D157" s="4"/>
      <c r="E157" s="4">
        <f t="shared" si="6"/>
        <v>0</v>
      </c>
    </row>
    <row r="158" spans="1:5">
      <c r="A158" s="1">
        <f>Comptes!A158</f>
        <v>42279</v>
      </c>
      <c r="B158" s="3" t="str">
        <f>Comptes!C158</f>
        <v>Fa RSB ramonage</v>
      </c>
      <c r="C158" s="4">
        <f>$D$1*Comptes!D158</f>
        <v>4.83</v>
      </c>
      <c r="D158" s="4"/>
      <c r="E158" s="4">
        <f t="shared" si="6"/>
        <v>0</v>
      </c>
    </row>
    <row r="159" spans="1:5">
      <c r="A159" s="1">
        <f>Comptes!A159</f>
        <v>42293</v>
      </c>
      <c r="B159" s="3" t="str">
        <f>Comptes!C159</f>
        <v>Fa Brussali</v>
      </c>
      <c r="C159" s="4">
        <f>$D$1*Comptes!D159</f>
        <v>2.7993000000000001</v>
      </c>
      <c r="D159" s="4"/>
      <c r="E159" s="4">
        <f t="shared" si="6"/>
        <v>0</v>
      </c>
    </row>
    <row r="160" spans="1:5">
      <c r="A160" s="1">
        <f>Comptes!A160</f>
        <v>42293</v>
      </c>
      <c r="B160" s="3" t="str">
        <f>Comptes!C160</f>
        <v>Axa Rbt</v>
      </c>
      <c r="C160" s="4">
        <f>$D$1*Comptes!D160</f>
        <v>-28.875</v>
      </c>
      <c r="D160" s="4"/>
      <c r="E160" s="4">
        <f t="shared" si="6"/>
        <v>0</v>
      </c>
    </row>
    <row r="161" spans="1:5">
      <c r="A161" s="1">
        <f>Comptes!A161</f>
        <v>42293</v>
      </c>
      <c r="B161" s="3" t="str">
        <f>Comptes!C161</f>
        <v>Appel de fonds</v>
      </c>
      <c r="C161" s="4">
        <f>$D$1*Comptes!D161</f>
        <v>0</v>
      </c>
      <c r="D161" s="4">
        <v>45</v>
      </c>
      <c r="E161" s="4">
        <v>0</v>
      </c>
    </row>
    <row r="162" spans="1:5">
      <c r="A162" s="1">
        <f>Comptes!A162</f>
        <v>42314</v>
      </c>
      <c r="B162" s="3" t="str">
        <f>Comptes!C162</f>
        <v>Fa Plomberie Provençale</v>
      </c>
      <c r="C162" s="4">
        <f>$D$1*Comptes!D162</f>
        <v>40.783050000000003</v>
      </c>
      <c r="D162" s="4"/>
      <c r="E162" s="4">
        <f>D162</f>
        <v>0</v>
      </c>
    </row>
    <row r="163" spans="1:5">
      <c r="A163" s="1">
        <f>Comptes!A163</f>
        <v>42324</v>
      </c>
      <c r="B163" s="3" t="str">
        <f>Comptes!C163</f>
        <v>gdf</v>
      </c>
      <c r="C163" s="4">
        <f>$D$1*Comptes!D163</f>
        <v>14.941500000000001</v>
      </c>
      <c r="D163" s="4"/>
      <c r="E163" s="4">
        <f>D163</f>
        <v>0</v>
      </c>
    </row>
    <row r="164" spans="1:5">
      <c r="A164" s="1">
        <f>Comptes!A164</f>
        <v>42324</v>
      </c>
      <c r="B164" s="3" t="str">
        <f>Comptes!C164</f>
        <v>edf 8421</v>
      </c>
      <c r="C164" s="4">
        <f>$D$1*Comptes!D164</f>
        <v>7.0108499999999996</v>
      </c>
      <c r="D164" s="4"/>
      <c r="E164" s="4">
        <f>D164</f>
        <v>0</v>
      </c>
    </row>
    <row r="165" spans="1:5">
      <c r="A165" s="1">
        <f>Comptes!A165</f>
        <v>42341</v>
      </c>
      <c r="B165" s="3" t="str">
        <f>Comptes!C165</f>
        <v>veolia</v>
      </c>
      <c r="C165" s="4">
        <f>$D$1*Comptes!D165</f>
        <v>28.598849999999999</v>
      </c>
      <c r="D165" s="4"/>
      <c r="E165" s="4">
        <f t="shared" ref="E165:E184" si="7">D165</f>
        <v>0</v>
      </c>
    </row>
    <row r="166" spans="1:5">
      <c r="A166" s="1">
        <f>Comptes!A166</f>
        <v>42352</v>
      </c>
      <c r="B166" s="3" t="str">
        <f>Comptes!C166</f>
        <v>Appel de fonds</v>
      </c>
      <c r="C166" s="4">
        <f>$D$1*Comptes!D166</f>
        <v>0</v>
      </c>
      <c r="D166" s="4">
        <v>50</v>
      </c>
      <c r="E166" s="4">
        <v>0</v>
      </c>
    </row>
    <row r="167" spans="1:5">
      <c r="A167" s="1">
        <f>Comptes!A167</f>
        <v>42387</v>
      </c>
      <c r="B167" s="3" t="str">
        <f>Comptes!C167</f>
        <v>Engie ( Gaz )</v>
      </c>
      <c r="C167" s="4">
        <f>$D$1*Comptes!D167</f>
        <v>46.450949999999999</v>
      </c>
      <c r="D167" s="4"/>
      <c r="E167" s="4">
        <f t="shared" si="7"/>
        <v>0</v>
      </c>
    </row>
    <row r="168" spans="1:5">
      <c r="A168" s="1">
        <f>Comptes!A168</f>
        <v>42387</v>
      </c>
      <c r="B168" s="3" t="str">
        <f>Comptes!C168</f>
        <v>Brussali</v>
      </c>
      <c r="C168" s="4">
        <f>$D$1*Comptes!D168</f>
        <v>2.7993000000000001</v>
      </c>
      <c r="D168" s="4"/>
      <c r="E168" s="4">
        <f t="shared" si="7"/>
        <v>0</v>
      </c>
    </row>
    <row r="169" spans="1:5">
      <c r="A169" s="1">
        <f>Comptes!A169</f>
        <v>1.1680555555555556</v>
      </c>
      <c r="B169" s="3" t="str">
        <f>Comptes!C169</f>
        <v>Appel de fonds</v>
      </c>
      <c r="C169" s="4">
        <f>$D$1*Comptes!D169</f>
        <v>0</v>
      </c>
      <c r="D169" s="4">
        <v>50</v>
      </c>
      <c r="E169" s="4">
        <v>0</v>
      </c>
    </row>
    <row r="170" spans="1:5">
      <c r="A170" s="1">
        <f>Comptes!A170</f>
        <v>42439</v>
      </c>
      <c r="B170" s="3" t="str">
        <f>Comptes!C170</f>
        <v>Engie ( Gaz )</v>
      </c>
      <c r="C170" s="4">
        <f>$D$1*Comptes!D170</f>
        <v>48.188699999999997</v>
      </c>
      <c r="D170" s="4"/>
      <c r="E170" s="4">
        <f t="shared" si="7"/>
        <v>0</v>
      </c>
    </row>
    <row r="171" spans="1:5">
      <c r="A171" s="1">
        <f>Comptes!A171</f>
        <v>42478</v>
      </c>
      <c r="B171" s="3" t="str">
        <f>Comptes!C171</f>
        <v>Brussali</v>
      </c>
      <c r="C171" s="4">
        <f>$D$1*Comptes!D171</f>
        <v>2.7993000000000001</v>
      </c>
      <c r="D171" s="4"/>
      <c r="E171" s="4">
        <f t="shared" si="7"/>
        <v>0</v>
      </c>
    </row>
    <row r="172" spans="1:5">
      <c r="A172" s="1">
        <f>Comptes!A172</f>
        <v>42478</v>
      </c>
      <c r="B172" s="3" t="str">
        <f>Comptes!C172</f>
        <v>boite aux lettres</v>
      </c>
      <c r="C172" s="4">
        <f>$D$1*Comptes!D172</f>
        <v>3.5563499999999997</v>
      </c>
      <c r="D172" s="4"/>
      <c r="E172" s="4">
        <f t="shared" si="7"/>
        <v>0</v>
      </c>
    </row>
    <row r="173" spans="1:5">
      <c r="A173" s="1">
        <f>Comptes!A173</f>
        <v>42513</v>
      </c>
      <c r="B173" s="3" t="str">
        <f>Comptes!C173</f>
        <v>Engie ( Gaz )</v>
      </c>
      <c r="C173" s="4">
        <f>$D$1*Comptes!D173</f>
        <v>30.3324</v>
      </c>
      <c r="D173" s="4"/>
      <c r="E173" s="4">
        <f t="shared" si="7"/>
        <v>0</v>
      </c>
    </row>
    <row r="174" spans="1:5">
      <c r="A174" s="1">
        <f>Comptes!A174</f>
        <v>42523</v>
      </c>
      <c r="B174" s="3" t="str">
        <f>Comptes!C174</f>
        <v>Appel de fonds</v>
      </c>
      <c r="C174" s="4">
        <f>$D$1*Comptes!D174</f>
        <v>0</v>
      </c>
      <c r="D174" s="4">
        <v>50</v>
      </c>
      <c r="E174" s="4">
        <v>0</v>
      </c>
    </row>
    <row r="175" spans="1:5">
      <c r="A175" s="1">
        <f>Comptes!A175</f>
        <v>42500</v>
      </c>
      <c r="B175" s="3" t="str">
        <f>Comptes!C175</f>
        <v>frais Bnp</v>
      </c>
      <c r="C175" s="4">
        <f>$D$1*Comptes!D175</f>
        <v>9.4499999999999993</v>
      </c>
      <c r="D175" s="4"/>
      <c r="E175" s="4">
        <f t="shared" si="7"/>
        <v>0</v>
      </c>
    </row>
    <row r="176" spans="1:5">
      <c r="A176" s="1">
        <f>Comptes!A176</f>
        <v>42542</v>
      </c>
      <c r="B176" s="3" t="str">
        <f>Comptes!C176</f>
        <v>Edf</v>
      </c>
      <c r="C176" s="4">
        <f>$D$1*Comptes!D176</f>
        <v>10.462199999999999</v>
      </c>
      <c r="D176" s="4"/>
      <c r="E176" s="4">
        <f t="shared" si="7"/>
        <v>0</v>
      </c>
    </row>
    <row r="177" spans="1:5">
      <c r="A177" s="1">
        <f>Comptes!A177</f>
        <v>42537</v>
      </c>
      <c r="B177" s="3" t="str">
        <f>Comptes!C177</f>
        <v>retrocession frais bnp</v>
      </c>
      <c r="C177" s="4">
        <f>$D$1*Comptes!D177</f>
        <v>-9.4499999999999993</v>
      </c>
      <c r="D177" s="4"/>
      <c r="E177" s="4">
        <f t="shared" si="7"/>
        <v>0</v>
      </c>
    </row>
    <row r="178" spans="1:5">
      <c r="A178" s="1">
        <f>Comptes!A178</f>
        <v>42576</v>
      </c>
      <c r="B178" s="3" t="str">
        <f>Comptes!C178</f>
        <v>Veolia</v>
      </c>
      <c r="C178" s="4">
        <f>$D$1*Comptes!D178</f>
        <v>22.510949999999998</v>
      </c>
      <c r="D178" s="4"/>
      <c r="E178" s="4">
        <f t="shared" si="7"/>
        <v>0</v>
      </c>
    </row>
    <row r="179" spans="1:5">
      <c r="A179" s="1">
        <f>Comptes!A179</f>
        <v>42576</v>
      </c>
      <c r="B179" s="3" t="str">
        <f>Comptes!C179</f>
        <v>Engie ( Gaz )</v>
      </c>
      <c r="C179" s="4">
        <f>$D$1*Comptes!D179</f>
        <v>6.1015499999999996</v>
      </c>
      <c r="D179" s="4"/>
      <c r="E179" s="4">
        <f t="shared" si="7"/>
        <v>0</v>
      </c>
    </row>
    <row r="180" spans="1:5">
      <c r="A180" s="1">
        <f>Comptes!A180</f>
        <v>42585</v>
      </c>
      <c r="B180" s="3" t="str">
        <f>Comptes!C180</f>
        <v>Appel de fonds</v>
      </c>
      <c r="C180" s="4">
        <f>$D$1*Comptes!D180</f>
        <v>0</v>
      </c>
      <c r="D180" s="4">
        <v>50</v>
      </c>
      <c r="E180" s="4">
        <v>0</v>
      </c>
    </row>
    <row r="181" spans="1:5">
      <c r="A181" s="1">
        <f>Comptes!A181</f>
        <v>42585</v>
      </c>
      <c r="B181" s="3" t="str">
        <f>Comptes!C181</f>
        <v>Fa Brussali 07</v>
      </c>
      <c r="C181" s="4">
        <f>$D$1*Comptes!D181</f>
        <v>2.7993000000000001</v>
      </c>
      <c r="D181" s="4">
        <v>0</v>
      </c>
      <c r="E181" s="4">
        <f t="shared" si="7"/>
        <v>0</v>
      </c>
    </row>
    <row r="182" spans="1:5">
      <c r="A182" s="1">
        <f>Comptes!A182</f>
        <v>42618</v>
      </c>
      <c r="B182" s="3" t="str">
        <f>Comptes!C182</f>
        <v>Appel de fonds</v>
      </c>
      <c r="C182" s="4">
        <f>$D$1*Comptes!D182</f>
        <v>0</v>
      </c>
      <c r="D182" s="4">
        <v>50</v>
      </c>
      <c r="E182" s="4">
        <v>0</v>
      </c>
    </row>
    <row r="183" spans="1:5">
      <c r="A183" s="1">
        <f>Comptes!A183</f>
        <v>42625</v>
      </c>
      <c r="B183" s="3" t="str">
        <f>Comptes!C183</f>
        <v>Indemnités 2016 C,Pallara</v>
      </c>
      <c r="C183" s="4">
        <f>$D$1*Comptes!D183</f>
        <v>26.25</v>
      </c>
      <c r="D183" s="4"/>
      <c r="E183" s="59">
        <f t="shared" si="7"/>
        <v>0</v>
      </c>
    </row>
    <row r="184" spans="1:5">
      <c r="A184" s="1">
        <f>Comptes!A184</f>
        <v>42639</v>
      </c>
      <c r="B184" s="3" t="str">
        <f>Comptes!C184</f>
        <v>Engie ( Gaz )</v>
      </c>
      <c r="C184" s="4">
        <f>$D$1*Comptes!D184</f>
        <v>9.9161999999999999</v>
      </c>
      <c r="D184" s="4"/>
      <c r="E184" s="4">
        <f t="shared" si="7"/>
        <v>0</v>
      </c>
    </row>
    <row r="185" spans="1:5">
      <c r="A185" s="1">
        <f>Comptes!A185</f>
        <v>42639</v>
      </c>
      <c r="B185" s="3" t="str">
        <f>Comptes!C185</f>
        <v>Axa cot 2016/2017</v>
      </c>
      <c r="C185" s="4">
        <f>$D$1*Comptes!D185</f>
        <v>52.654350000000001</v>
      </c>
      <c r="D185" s="4"/>
      <c r="E185" s="4">
        <f t="shared" ref="E185:E192" si="8">D185</f>
        <v>0</v>
      </c>
    </row>
    <row r="186" spans="1:5">
      <c r="A186" s="1">
        <f>Comptes!A186</f>
        <v>42688</v>
      </c>
      <c r="B186" s="3" t="str">
        <f>Comptes!C186</f>
        <v>Edf</v>
      </c>
      <c r="C186" s="4">
        <f>$D$1*Comptes!D186</f>
        <v>6.3556499999999998</v>
      </c>
      <c r="D186" s="4"/>
      <c r="E186" s="4">
        <f t="shared" si="8"/>
        <v>0</v>
      </c>
    </row>
    <row r="187" spans="1:5">
      <c r="A187" s="1">
        <f>Comptes!A187</f>
        <v>42688</v>
      </c>
      <c r="B187" s="3" t="str">
        <f>Comptes!C187</f>
        <v>rsb N° 288 ctn spot Chaudiére</v>
      </c>
      <c r="C187" s="4">
        <f>$D$1*Comptes!D187</f>
        <v>8.2120499999999996</v>
      </c>
      <c r="D187" s="4"/>
      <c r="E187" s="4">
        <f t="shared" si="8"/>
        <v>0</v>
      </c>
    </row>
    <row r="188" spans="1:5">
      <c r="A188" s="1">
        <f>Comptes!A188</f>
        <v>42688</v>
      </c>
      <c r="B188" s="3" t="str">
        <f>Comptes!C188</f>
        <v>Brussali fm 39 652</v>
      </c>
      <c r="C188" s="4">
        <f>$D$1*Comptes!D188</f>
        <v>2.7993000000000001</v>
      </c>
      <c r="D188" s="4"/>
      <c r="E188" s="4">
        <f t="shared" si="8"/>
        <v>0</v>
      </c>
    </row>
    <row r="189" spans="1:5">
      <c r="A189" s="1">
        <f>Comptes!A189</f>
        <v>42689</v>
      </c>
      <c r="B189" s="3" t="str">
        <f>Comptes!C189</f>
        <v>Appel de fond</v>
      </c>
      <c r="C189" s="4">
        <f>$D$1*Comptes!D189</f>
        <v>0</v>
      </c>
      <c r="D189" s="4">
        <v>50</v>
      </c>
      <c r="E189" s="4">
        <v>0</v>
      </c>
    </row>
    <row r="190" spans="1:5">
      <c r="A190" s="1">
        <f>Comptes!A190</f>
        <v>42689</v>
      </c>
      <c r="B190" s="3" t="str">
        <f>Comptes!C190</f>
        <v>Rsb ramonage</v>
      </c>
      <c r="C190" s="4">
        <f>$D$1*Comptes!D190</f>
        <v>12.285</v>
      </c>
      <c r="D190" s="4"/>
      <c r="E190" s="4">
        <f t="shared" si="8"/>
        <v>0</v>
      </c>
    </row>
    <row r="191" spans="1:5">
      <c r="A191" s="1">
        <f>Comptes!A191</f>
        <v>42690</v>
      </c>
      <c r="B191" s="3" t="str">
        <f>Comptes!C191</f>
        <v>Engie ( Gaz )</v>
      </c>
      <c r="C191" s="4">
        <f>$D$1*Comptes!D191</f>
        <v>3.1080000000000001</v>
      </c>
      <c r="D191" s="4"/>
      <c r="E191" s="4">
        <f t="shared" si="8"/>
        <v>0</v>
      </c>
    </row>
    <row r="192" spans="1:5">
      <c r="A192" s="1">
        <f>Comptes!A192</f>
        <v>42723</v>
      </c>
      <c r="B192" s="3" t="str">
        <f>Comptes!C192</f>
        <v>Veolia 7480</v>
      </c>
      <c r="C192" s="4">
        <f>$D$1*Comptes!D192</f>
        <v>18.578699999999998</v>
      </c>
      <c r="D192" s="4"/>
      <c r="E192" s="4">
        <f t="shared" si="8"/>
        <v>0</v>
      </c>
    </row>
    <row r="193" spans="1:5">
      <c r="A193" s="1">
        <f>Comptes!A193</f>
        <v>42746</v>
      </c>
      <c r="B193" s="3" t="str">
        <f>Comptes!C193</f>
        <v>Engie ( Gaz )</v>
      </c>
      <c r="C193" s="4">
        <f>$D$1*Comptes!D193</f>
        <v>45.304349999999999</v>
      </c>
      <c r="D193" s="4"/>
      <c r="E193" s="4">
        <f>D193</f>
        <v>0</v>
      </c>
    </row>
    <row r="194" spans="1:5">
      <c r="A194" s="1">
        <f>Comptes!A194</f>
        <v>42779</v>
      </c>
      <c r="B194" s="3" t="str">
        <f>Comptes!C194</f>
        <v>Appel de fonds</v>
      </c>
      <c r="C194" s="4">
        <v>0</v>
      </c>
      <c r="D194" s="4">
        <v>50</v>
      </c>
      <c r="E194" s="4">
        <v>0</v>
      </c>
    </row>
    <row r="195" spans="1:5">
      <c r="A195" s="1">
        <v>42790</v>
      </c>
      <c r="B195" s="4" t="s">
        <v>173</v>
      </c>
      <c r="C195" s="4">
        <f>$D$1*Comptes!D195</f>
        <v>0</v>
      </c>
      <c r="D195" s="4">
        <v>71.150000000000006</v>
      </c>
      <c r="E195" s="4">
        <v>0</v>
      </c>
    </row>
    <row r="196" spans="1:5">
      <c r="A196" s="1">
        <f>Comptes!A196</f>
        <v>42794</v>
      </c>
      <c r="B196" s="3" t="str">
        <f>Comptes!C196</f>
        <v>Brussali</v>
      </c>
      <c r="C196" s="4">
        <f>$D$1*Comptes!D196</f>
        <v>2.7993000000000001</v>
      </c>
      <c r="D196" s="4"/>
      <c r="E196" s="4">
        <f>D196</f>
        <v>0</v>
      </c>
    </row>
    <row r="197" spans="1:5">
      <c r="A197" s="1">
        <f>Comptes!A197</f>
        <v>42804</v>
      </c>
      <c r="B197" s="3" t="str">
        <f>Comptes!C197</f>
        <v>F 50775 A,S,G Chaudiere</v>
      </c>
      <c r="C197" s="4">
        <f>$D$1*Comptes!D197</f>
        <v>71.150099999999995</v>
      </c>
      <c r="D197" s="4"/>
      <c r="E197" s="4">
        <f>D197</f>
        <v>0</v>
      </c>
    </row>
    <row r="198" spans="1:5">
      <c r="A198" s="1">
        <f>Comptes!A198</f>
        <v>42804</v>
      </c>
      <c r="B198" s="3" t="str">
        <f>Comptes!C198</f>
        <v>Engie ( Gaz )</v>
      </c>
      <c r="C198" s="4">
        <f>$D$1*Comptes!D198</f>
        <v>49.893900000000002</v>
      </c>
      <c r="D198" s="4"/>
      <c r="E198" s="4">
        <f>D198</f>
        <v>0</v>
      </c>
    </row>
    <row r="199" spans="1:5">
      <c r="A199" s="1">
        <f>Comptes!A199</f>
        <v>42823</v>
      </c>
      <c r="B199" s="3" t="str">
        <f>Comptes!C199</f>
        <v>fa Brussali n° fm 40336</v>
      </c>
      <c r="C199" s="4">
        <f>$D$1*Comptes!D199</f>
        <v>2.7993000000000001</v>
      </c>
      <c r="D199" s="4"/>
      <c r="E199" s="4">
        <f>D199</f>
        <v>0</v>
      </c>
    </row>
    <row r="200" spans="1:5">
      <c r="A200" s="1">
        <f>Comptes!A200</f>
        <v>42843</v>
      </c>
      <c r="B200" s="3" t="str">
        <f>Comptes!C200</f>
        <v>Appel de fonds Chaudiére</v>
      </c>
      <c r="C200" s="4">
        <f>$D$1*Comptes!D200</f>
        <v>0</v>
      </c>
      <c r="D200" s="4">
        <v>206</v>
      </c>
      <c r="E200" s="4">
        <v>0</v>
      </c>
    </row>
    <row r="201" spans="1:5">
      <c r="A201" s="1">
        <f>Comptes!A201</f>
        <v>42849</v>
      </c>
      <c r="B201" s="3" t="str">
        <f>Comptes!C201</f>
        <v>Appel de fonds, gestion courante</v>
      </c>
      <c r="C201" s="4">
        <f>$D$1*Comptes!D201</f>
        <v>0</v>
      </c>
      <c r="D201" s="4">
        <v>100</v>
      </c>
      <c r="E201" s="4">
        <v>0</v>
      </c>
    </row>
    <row r="202" spans="1:5">
      <c r="A202" s="1">
        <f>Comptes!A202</f>
        <v>42867</v>
      </c>
      <c r="B202" s="3" t="str">
        <f>Comptes!C202</f>
        <v>Frais annuel Bnp</v>
      </c>
      <c r="C202" s="4">
        <f>$D$1*Comptes!D202</f>
        <v>9.4499999999999993</v>
      </c>
      <c r="D202" s="4"/>
      <c r="E202" s="4">
        <f t="shared" ref="E202:E248" si="9">D202</f>
        <v>0</v>
      </c>
    </row>
    <row r="203" spans="1:5">
      <c r="A203" s="1">
        <f>Comptes!A203</f>
        <v>42870</v>
      </c>
      <c r="B203" s="3" t="str">
        <f>Comptes!C203</f>
        <v>ACPTE FA Simon 171399</v>
      </c>
      <c r="C203" s="4">
        <f>$D$1*Comptes!D203</f>
        <v>68.25</v>
      </c>
      <c r="D203" s="4"/>
      <c r="E203" s="4">
        <f t="shared" si="9"/>
        <v>0</v>
      </c>
    </row>
    <row r="204" spans="1:5">
      <c r="A204" s="1">
        <f>Comptes!A204</f>
        <v>42874</v>
      </c>
      <c r="B204" s="3" t="str">
        <f>Comptes!C204</f>
        <v>Entretien Simon</v>
      </c>
      <c r="C204" s="4">
        <f>$D$1*Comptes!D204</f>
        <v>12.18</v>
      </c>
      <c r="D204" s="4"/>
      <c r="E204" s="4">
        <f t="shared" si="9"/>
        <v>0</v>
      </c>
    </row>
    <row r="205" spans="1:5">
      <c r="A205" s="1">
        <f>Comptes!A205</f>
        <v>42874</v>
      </c>
      <c r="B205" s="3" t="str">
        <f>Comptes!C205</f>
        <v>solde fa Simon 171399 chaudiere</v>
      </c>
      <c r="C205" s="4">
        <f>$D$1*Comptes!D205</f>
        <v>136.83074999999999</v>
      </c>
      <c r="D205" s="4"/>
      <c r="E205" s="4">
        <f t="shared" si="9"/>
        <v>0</v>
      </c>
    </row>
    <row r="206" spans="1:5">
      <c r="A206" s="1">
        <f>Comptes!A206</f>
        <v>42860</v>
      </c>
      <c r="B206" s="3" t="str">
        <f>Comptes!C206</f>
        <v>EDF 10005901442</v>
      </c>
      <c r="C206" s="4">
        <f>$D$1*Comptes!D206</f>
        <v>10.153499999999999</v>
      </c>
      <c r="D206" s="4"/>
      <c r="E206" s="4">
        <f t="shared" si="9"/>
        <v>0</v>
      </c>
    </row>
    <row r="207" spans="1:5">
      <c r="A207" s="1">
        <f>Comptes!A207</f>
        <v>42881</v>
      </c>
      <c r="B207" s="3" t="str">
        <f>Comptes!C207</f>
        <v xml:space="preserve">Engie gaz </v>
      </c>
      <c r="C207" s="4">
        <f>$D$1*Comptes!D207</f>
        <v>39.506250000000001</v>
      </c>
      <c r="D207" s="4"/>
      <c r="E207" s="4">
        <f t="shared" si="9"/>
        <v>0</v>
      </c>
    </row>
    <row r="208" spans="1:5">
      <c r="A208" s="1">
        <f>Comptes!A208</f>
        <v>42899</v>
      </c>
      <c r="B208" s="3" t="str">
        <f>Comptes!C208</f>
        <v xml:space="preserve">Veolia </v>
      </c>
      <c r="C208" s="4">
        <f>$D$1*Comptes!D208</f>
        <v>14.2737</v>
      </c>
      <c r="D208" s="4"/>
      <c r="E208" s="4">
        <f t="shared" si="9"/>
        <v>0</v>
      </c>
    </row>
    <row r="209" spans="1:5">
      <c r="A209" s="1">
        <f>Comptes!A209</f>
        <v>42921</v>
      </c>
      <c r="B209" s="3" t="str">
        <f>Comptes!C209</f>
        <v>Appel de fonds</v>
      </c>
      <c r="C209" s="4">
        <f>$D$1*Comptes!D209</f>
        <v>0</v>
      </c>
      <c r="D209" s="4">
        <v>70</v>
      </c>
      <c r="E209" s="4">
        <v>0</v>
      </c>
    </row>
    <row r="210" spans="1:5">
      <c r="A210" s="1">
        <f>Comptes!A210</f>
        <v>42942</v>
      </c>
      <c r="B210" s="3" t="str">
        <f>Comptes!C210</f>
        <v>Fa ENGIE 120004679775</v>
      </c>
      <c r="C210" s="4">
        <f>$D$1*Comptes!D210</f>
        <v>4.6766999999999994</v>
      </c>
      <c r="D210" s="4"/>
      <c r="E210" s="4">
        <f t="shared" si="9"/>
        <v>0</v>
      </c>
    </row>
    <row r="211" spans="1:5">
      <c r="A211" s="1">
        <f>Comptes!A211</f>
        <v>42972</v>
      </c>
      <c r="B211" s="3" t="str">
        <f>Comptes!C211</f>
        <v>Brussali</v>
      </c>
      <c r="C211" s="4">
        <f>$D$1*Comptes!D211</f>
        <v>8.4</v>
      </c>
      <c r="D211" s="4"/>
      <c r="E211" s="4">
        <f t="shared" si="9"/>
        <v>0</v>
      </c>
    </row>
    <row r="212" spans="1:5">
      <c r="A212" s="1">
        <f>Comptes!A212</f>
        <v>43007</v>
      </c>
      <c r="B212" s="3" t="str">
        <f>Comptes!C212</f>
        <v>Indemnités annuelle Mr Pallara</v>
      </c>
      <c r="C212" s="4">
        <f>$D$1*Comptes!D212</f>
        <v>26.25</v>
      </c>
      <c r="D212" s="4"/>
      <c r="E212" s="4">
        <f t="shared" si="9"/>
        <v>0</v>
      </c>
    </row>
    <row r="213" spans="1:5">
      <c r="A213" s="1">
        <f>Comptes!A213</f>
        <v>43007</v>
      </c>
      <c r="B213" s="3" t="str">
        <f>Comptes!C213</f>
        <v>Appels de fonds</v>
      </c>
      <c r="C213" s="4">
        <v>0</v>
      </c>
      <c r="D213" s="4">
        <v>70</v>
      </c>
      <c r="E213" s="4">
        <v>0</v>
      </c>
    </row>
    <row r="214" spans="1:5">
      <c r="A214" s="1">
        <f>Comptes!A214</f>
        <v>43007</v>
      </c>
      <c r="B214" s="3" t="str">
        <f>Comptes!C214</f>
        <v>Brussali 3em tri</v>
      </c>
      <c r="C214" s="4">
        <f>$D$1*Comptes!D214</f>
        <v>8.4</v>
      </c>
      <c r="D214" s="4"/>
      <c r="E214" s="4">
        <f t="shared" si="9"/>
        <v>0</v>
      </c>
    </row>
    <row r="215" spans="1:5">
      <c r="A215" s="1">
        <f>Comptes!A215</f>
        <v>43007</v>
      </c>
      <c r="B215" s="3" t="str">
        <f>Comptes!C215</f>
        <v>Axa cotisation 2017/2018</v>
      </c>
      <c r="C215" s="4">
        <f>$D$1*Comptes!D215</f>
        <v>55.625849999999993</v>
      </c>
      <c r="D215" s="4"/>
      <c r="E215" s="4">
        <f t="shared" si="9"/>
        <v>0</v>
      </c>
    </row>
    <row r="216" spans="1:5">
      <c r="A216" s="1">
        <f>Comptes!A216</f>
        <v>43011</v>
      </c>
      <c r="B216" s="3" t="str">
        <f>Comptes!C216</f>
        <v>engie</v>
      </c>
      <c r="C216" s="4">
        <f>$D$1*Comptes!D216</f>
        <v>4.4394</v>
      </c>
      <c r="D216" s="4"/>
      <c r="E216" s="4">
        <f t="shared" si="9"/>
        <v>0</v>
      </c>
    </row>
    <row r="217" spans="1:5">
      <c r="A217" s="1">
        <f>Comptes!A217</f>
        <v>43044</v>
      </c>
      <c r="B217" s="3" t="str">
        <f>Comptes!C217</f>
        <v>edf</v>
      </c>
      <c r="C217" s="4">
        <f>$D$1*Comptes!D217</f>
        <v>6.8155499999999991</v>
      </c>
      <c r="D217" s="4"/>
      <c r="E217" s="4">
        <f t="shared" si="9"/>
        <v>0</v>
      </c>
    </row>
    <row r="218" spans="1:5">
      <c r="A218" s="1">
        <f>Comptes!A218</f>
        <v>43050</v>
      </c>
      <c r="B218" s="3" t="str">
        <f>Comptes!C218</f>
        <v>engie</v>
      </c>
      <c r="C218" s="4">
        <f>$D$1*Comptes!D218</f>
        <v>3.9353999999999996</v>
      </c>
      <c r="D218" s="4"/>
      <c r="E218" s="4">
        <f t="shared" si="9"/>
        <v>0</v>
      </c>
    </row>
    <row r="219" spans="1:5">
      <c r="A219" s="1">
        <f>Comptes!A219</f>
        <v>43051</v>
      </c>
      <c r="B219" s="3" t="str">
        <f>Comptes!C219</f>
        <v>Appel de fonds</v>
      </c>
      <c r="C219" s="4">
        <f>$D$1*Comptes!D219</f>
        <v>0</v>
      </c>
      <c r="D219" s="4">
        <v>70</v>
      </c>
      <c r="E219" s="4">
        <v>0</v>
      </c>
    </row>
    <row r="220" spans="1:5">
      <c r="A220" s="1">
        <f>Comptes!A220</f>
        <v>43108</v>
      </c>
      <c r="B220" s="3" t="str">
        <f>Comptes!C220</f>
        <v>Brussali 4em tri 2014</v>
      </c>
      <c r="C220" s="4">
        <f>$D$1*Comptes!D220</f>
        <v>8.702399999999999</v>
      </c>
      <c r="D220" s="4"/>
      <c r="E220" s="4">
        <f t="shared" si="9"/>
        <v>0</v>
      </c>
    </row>
    <row r="221" spans="1:5">
      <c r="A221" s="1">
        <f>Comptes!A221</f>
        <v>43116</v>
      </c>
      <c r="B221" s="3" t="str">
        <f>Comptes!C221</f>
        <v>Engie</v>
      </c>
      <c r="C221" s="4">
        <f>$D$1*Comptes!D221</f>
        <v>50.24145</v>
      </c>
      <c r="D221" s="4"/>
      <c r="E221" s="4">
        <f t="shared" si="9"/>
        <v>0</v>
      </c>
    </row>
    <row r="222" spans="1:5">
      <c r="A222" s="1">
        <f>Comptes!A222</f>
        <v>43157</v>
      </c>
      <c r="B222" s="3" t="str">
        <f>Comptes!C222</f>
        <v>Eau</v>
      </c>
      <c r="C222" s="4">
        <f>$D$1*Comptes!D222</f>
        <v>13.9062</v>
      </c>
      <c r="D222" s="4"/>
      <c r="E222" s="4">
        <f t="shared" si="9"/>
        <v>0</v>
      </c>
    </row>
    <row r="223" spans="1:5">
      <c r="A223" s="1">
        <f>Comptes!A223</f>
        <v>43157</v>
      </c>
      <c r="B223" s="3" t="str">
        <f>Comptes!C223</f>
        <v>Appel de fonds</v>
      </c>
      <c r="C223" s="4">
        <f>$D$1*Comptes!D223</f>
        <v>0</v>
      </c>
      <c r="D223" s="4">
        <v>70</v>
      </c>
      <c r="E223" s="4">
        <v>0</v>
      </c>
    </row>
    <row r="224" spans="1:5">
      <c r="A224" s="1">
        <f>Comptes!A224</f>
        <v>43185</v>
      </c>
      <c r="B224" s="3" t="str">
        <f>Comptes!C224</f>
        <v>Engie</v>
      </c>
      <c r="C224" s="4">
        <f>$D$1*Comptes!D224</f>
        <v>55.177499999999995</v>
      </c>
      <c r="D224" s="4"/>
      <c r="E224" s="4">
        <f t="shared" si="9"/>
        <v>0</v>
      </c>
    </row>
    <row r="225" spans="1:5">
      <c r="A225" s="1">
        <f>Comptes!A225</f>
        <v>43208</v>
      </c>
      <c r="B225" s="3" t="str">
        <f>Comptes!C225</f>
        <v>Brussali 1 tr 18</v>
      </c>
      <c r="C225" s="4">
        <f>$D$1*Comptes!D225</f>
        <v>8.4</v>
      </c>
      <c r="D225" s="4"/>
      <c r="E225" s="4">
        <f t="shared" si="9"/>
        <v>0</v>
      </c>
    </row>
    <row r="226" spans="1:5">
      <c r="A226" s="1">
        <f>Comptes!A226</f>
        <v>43229</v>
      </c>
      <c r="B226" s="3" t="str">
        <f>Comptes!C226</f>
        <v>Appel de fonds</v>
      </c>
      <c r="C226" s="4">
        <f>$D$1*Comptes!D226</f>
        <v>0</v>
      </c>
      <c r="D226" s="4">
        <v>70</v>
      </c>
      <c r="E226" s="4">
        <v>0</v>
      </c>
    </row>
    <row r="227" spans="1:5">
      <c r="A227" s="1">
        <f>Comptes!A227</f>
        <v>43242</v>
      </c>
      <c r="B227" s="3" t="str">
        <f>Comptes!C227</f>
        <v>Edf du 05/05</v>
      </c>
      <c r="C227" s="4">
        <f>$D$1*Comptes!D227</f>
        <v>8.813699999999999</v>
      </c>
      <c r="D227" s="4"/>
      <c r="E227" s="4">
        <f t="shared" si="9"/>
        <v>0</v>
      </c>
    </row>
    <row r="228" spans="1:5">
      <c r="A228" s="1">
        <f>Comptes!A228</f>
        <v>43249</v>
      </c>
      <c r="B228" s="3" t="str">
        <f>Comptes!C228</f>
        <v xml:space="preserve">Engie gaz </v>
      </c>
      <c r="C228" s="4">
        <f>$D$1*Comptes!D228</f>
        <v>39.438000000000002</v>
      </c>
      <c r="D228" s="4"/>
      <c r="E228" s="4">
        <f t="shared" si="9"/>
        <v>0</v>
      </c>
    </row>
    <row r="229" spans="1:5">
      <c r="A229" s="1">
        <f>Comptes!A229</f>
        <v>43266</v>
      </c>
      <c r="B229" s="3" t="str">
        <f>Comptes!C229</f>
        <v>Sté Simon Ent/ Dep 2018/2019</v>
      </c>
      <c r="C229" s="4">
        <f>$D$1*Comptes!D229</f>
        <v>15.33</v>
      </c>
      <c r="D229" s="4"/>
      <c r="E229" s="4">
        <f t="shared" si="9"/>
        <v>0</v>
      </c>
    </row>
    <row r="230" spans="1:5">
      <c r="A230" s="1">
        <f>Comptes!A230</f>
        <v>0</v>
      </c>
      <c r="B230" s="3">
        <f>Comptes!C230</f>
        <v>0</v>
      </c>
      <c r="C230" s="4">
        <f>$D$1*Comptes!D230</f>
        <v>0</v>
      </c>
      <c r="D230" s="4"/>
      <c r="E230" s="4">
        <f t="shared" si="9"/>
        <v>0</v>
      </c>
    </row>
    <row r="231" spans="1:5">
      <c r="A231" s="1">
        <f>Comptes!A231</f>
        <v>0</v>
      </c>
      <c r="B231" s="3">
        <f>Comptes!C231</f>
        <v>0</v>
      </c>
      <c r="C231" s="4">
        <f>$D$1*Comptes!D231</f>
        <v>0</v>
      </c>
      <c r="D231" s="4"/>
      <c r="E231" s="4">
        <f t="shared" si="9"/>
        <v>0</v>
      </c>
    </row>
    <row r="232" spans="1:5">
      <c r="A232" s="1">
        <f>Comptes!A232</f>
        <v>0</v>
      </c>
      <c r="B232" s="3">
        <f>Comptes!C232</f>
        <v>0</v>
      </c>
      <c r="C232" s="4">
        <f>$D$1*Comptes!D232</f>
        <v>0</v>
      </c>
      <c r="D232" s="4"/>
      <c r="E232" s="4">
        <f t="shared" si="9"/>
        <v>0</v>
      </c>
    </row>
    <row r="233" spans="1:5">
      <c r="A233" s="1">
        <f>Comptes!A233</f>
        <v>0</v>
      </c>
      <c r="B233" s="3">
        <f>Comptes!C233</f>
        <v>0</v>
      </c>
      <c r="C233" s="4">
        <f>$D$1*Comptes!D233</f>
        <v>0</v>
      </c>
      <c r="D233" s="4"/>
      <c r="E233" s="4">
        <f t="shared" si="9"/>
        <v>0</v>
      </c>
    </row>
    <row r="234" spans="1:5">
      <c r="A234" s="1">
        <f>Comptes!A234</f>
        <v>0</v>
      </c>
      <c r="B234" s="3">
        <f>Comptes!C234</f>
        <v>0</v>
      </c>
      <c r="C234" s="4">
        <f>$D$1*Comptes!D234</f>
        <v>0</v>
      </c>
      <c r="D234" s="4"/>
      <c r="E234" s="4">
        <f t="shared" si="9"/>
        <v>0</v>
      </c>
    </row>
    <row r="235" spans="1:5">
      <c r="A235" s="1">
        <f>Comptes!A235</f>
        <v>0</v>
      </c>
      <c r="B235" s="3">
        <f>Comptes!C235</f>
        <v>0</v>
      </c>
      <c r="C235" s="4">
        <f>$D$1*Comptes!D235</f>
        <v>0</v>
      </c>
      <c r="D235" s="4"/>
      <c r="E235" s="4">
        <f t="shared" si="9"/>
        <v>0</v>
      </c>
    </row>
    <row r="236" spans="1:5">
      <c r="A236" s="1">
        <f>Comptes!A236</f>
        <v>0</v>
      </c>
      <c r="B236" s="3">
        <f>Comptes!C236</f>
        <v>0</v>
      </c>
      <c r="C236" s="4">
        <f>$D$1*Comptes!D236</f>
        <v>0</v>
      </c>
      <c r="D236" s="4"/>
      <c r="E236" s="4">
        <f t="shared" si="9"/>
        <v>0</v>
      </c>
    </row>
    <row r="237" spans="1:5">
      <c r="A237" s="1">
        <f>Comptes!A237</f>
        <v>0</v>
      </c>
      <c r="B237" s="3">
        <f>Comptes!C237</f>
        <v>0</v>
      </c>
      <c r="C237" s="4">
        <f>$D$1*Comptes!D237</f>
        <v>0</v>
      </c>
      <c r="D237" s="4"/>
      <c r="E237" s="4">
        <f t="shared" si="9"/>
        <v>0</v>
      </c>
    </row>
    <row r="238" spans="1:5">
      <c r="A238" s="1">
        <f>Comptes!A238</f>
        <v>0</v>
      </c>
      <c r="B238" s="3">
        <f>Comptes!C238</f>
        <v>0</v>
      </c>
      <c r="C238" s="4">
        <f>$D$1*Comptes!D238</f>
        <v>0</v>
      </c>
      <c r="D238" s="4"/>
      <c r="E238" s="4">
        <f t="shared" si="9"/>
        <v>0</v>
      </c>
    </row>
    <row r="239" spans="1:5">
      <c r="A239" s="1">
        <f>Comptes!A239</f>
        <v>0</v>
      </c>
      <c r="B239" s="3">
        <f>Comptes!C239</f>
        <v>0</v>
      </c>
      <c r="C239" s="4">
        <f>$D$1*Comptes!D239</f>
        <v>0</v>
      </c>
      <c r="D239" s="4"/>
      <c r="E239" s="4">
        <f t="shared" si="9"/>
        <v>0</v>
      </c>
    </row>
    <row r="240" spans="1:5">
      <c r="A240" s="1">
        <f>Comptes!A240</f>
        <v>0</v>
      </c>
      <c r="B240" s="3">
        <f>Comptes!C240</f>
        <v>0</v>
      </c>
      <c r="C240" s="4">
        <f>$D$1*Comptes!D240</f>
        <v>0</v>
      </c>
      <c r="D240" s="4"/>
      <c r="E240" s="4">
        <f t="shared" si="9"/>
        <v>0</v>
      </c>
    </row>
    <row r="241" spans="1:5">
      <c r="A241" s="1">
        <f>Comptes!A241</f>
        <v>0</v>
      </c>
      <c r="B241" s="3">
        <f>Comptes!C241</f>
        <v>0</v>
      </c>
      <c r="C241" s="4">
        <f>$D$1*Comptes!D241</f>
        <v>0</v>
      </c>
      <c r="D241" s="4"/>
      <c r="E241" s="4">
        <f t="shared" si="9"/>
        <v>0</v>
      </c>
    </row>
    <row r="242" spans="1:5">
      <c r="A242" s="1">
        <f>Comptes!A242</f>
        <v>0</v>
      </c>
      <c r="B242" s="3">
        <f>Comptes!C242</f>
        <v>0</v>
      </c>
      <c r="C242" s="4">
        <f>$D$1*Comptes!D242</f>
        <v>0</v>
      </c>
      <c r="D242" s="4"/>
      <c r="E242" s="4">
        <f t="shared" si="9"/>
        <v>0</v>
      </c>
    </row>
    <row r="243" spans="1:5">
      <c r="A243" s="1">
        <f>Comptes!A243</f>
        <v>0</v>
      </c>
      <c r="B243" s="3">
        <f>Comptes!C243</f>
        <v>0</v>
      </c>
      <c r="C243" s="4">
        <f>$D$1*Comptes!D243</f>
        <v>0</v>
      </c>
      <c r="D243" s="4"/>
      <c r="E243" s="4">
        <f t="shared" si="9"/>
        <v>0</v>
      </c>
    </row>
    <row r="244" spans="1:5">
      <c r="A244" s="1">
        <f>Comptes!A244</f>
        <v>0</v>
      </c>
      <c r="B244" s="3">
        <f>Comptes!C244</f>
        <v>0</v>
      </c>
      <c r="C244" s="4">
        <f>$D$1*Comptes!D244</f>
        <v>0</v>
      </c>
      <c r="D244" s="4"/>
      <c r="E244" s="4">
        <f t="shared" si="9"/>
        <v>0</v>
      </c>
    </row>
    <row r="245" spans="1:5">
      <c r="A245" s="1">
        <f>Comptes!A245</f>
        <v>0</v>
      </c>
      <c r="B245" s="3">
        <f>Comptes!C245</f>
        <v>0</v>
      </c>
      <c r="C245" s="4">
        <f>$D$1*Comptes!D245</f>
        <v>0</v>
      </c>
      <c r="D245" s="4"/>
      <c r="E245" s="4">
        <f t="shared" si="9"/>
        <v>0</v>
      </c>
    </row>
    <row r="246" spans="1:5">
      <c r="A246" s="1">
        <f>Comptes!A246</f>
        <v>0</v>
      </c>
      <c r="B246" s="3">
        <f>Comptes!C246</f>
        <v>0</v>
      </c>
      <c r="C246" s="4">
        <f>$D$1*Comptes!D246</f>
        <v>0</v>
      </c>
      <c r="D246" s="4"/>
      <c r="E246" s="4">
        <f t="shared" si="9"/>
        <v>0</v>
      </c>
    </row>
    <row r="247" spans="1:5">
      <c r="A247" s="1">
        <f>Comptes!A247</f>
        <v>0</v>
      </c>
      <c r="B247" s="3">
        <f>Comptes!C247</f>
        <v>0</v>
      </c>
      <c r="C247" s="4">
        <f>$D$1*Comptes!D247</f>
        <v>0</v>
      </c>
      <c r="D247" s="4"/>
      <c r="E247" s="4">
        <f t="shared" si="9"/>
        <v>0</v>
      </c>
    </row>
    <row r="248" spans="1:5">
      <c r="A248" s="1">
        <f>Comptes!A248</f>
        <v>0</v>
      </c>
      <c r="B248" s="3">
        <f>Comptes!C248</f>
        <v>0</v>
      </c>
      <c r="C248" s="4">
        <f>$D$1*Comptes!D248</f>
        <v>0</v>
      </c>
      <c r="D248" s="4"/>
      <c r="E248" s="4">
        <f t="shared" si="9"/>
        <v>0</v>
      </c>
    </row>
    <row r="249" spans="1:5">
      <c r="A249" s="1"/>
      <c r="C249" s="4"/>
      <c r="D249" s="4"/>
      <c r="E249" s="4"/>
    </row>
    <row r="250" spans="1:5">
      <c r="A250" s="1"/>
      <c r="B250" s="27" t="s">
        <v>88</v>
      </c>
      <c r="C250" s="28">
        <f>SUM(C5:C249)</f>
        <v>6400.5497999999934</v>
      </c>
      <c r="D250" s="28">
        <f>SUM(D5:D249)</f>
        <v>6433.4129999999996</v>
      </c>
      <c r="E250" s="28">
        <f>SUM(E6:E134)</f>
        <v>0</v>
      </c>
    </row>
    <row r="251" spans="1:5">
      <c r="A251" s="1"/>
      <c r="C251" s="4"/>
      <c r="D251" s="4"/>
      <c r="E251" s="45" t="s">
        <v>109</v>
      </c>
    </row>
    <row r="252" spans="1:5">
      <c r="A252" s="1"/>
      <c r="B252" s="31" t="s">
        <v>110</v>
      </c>
      <c r="C252" s="61">
        <f>D250-C250-E250</f>
        <v>32.863200000006145</v>
      </c>
      <c r="D252" s="61"/>
      <c r="E252" s="21">
        <f>C252+E250</f>
        <v>32.863200000006145</v>
      </c>
    </row>
  </sheetData>
  <sheetProtection selectLockedCells="1" selectUnlockedCells="1"/>
  <mergeCells count="1">
    <mergeCell ref="C252:D252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cols>
    <col min="1" max="16384" width="11.42578125" style="3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Comptes</vt:lpstr>
      <vt:lpstr>Mercury</vt:lpstr>
      <vt:lpstr>C.L.S.Q.</vt:lpstr>
      <vt:lpstr>Draghici</vt:lpstr>
      <vt:lpstr>Larochette</vt:lpstr>
      <vt:lpstr>Pallara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Claude</cp:lastModifiedBy>
  <dcterms:created xsi:type="dcterms:W3CDTF">2015-10-01T17:49:07Z</dcterms:created>
  <dcterms:modified xsi:type="dcterms:W3CDTF">2018-06-15T07:09:18Z</dcterms:modified>
</cp:coreProperties>
</file>